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2 Demographics" sheetId="1" r:id="rId5"/>
    <sheet state="visible" name="D2 RISE" sheetId="2" r:id="rId6"/>
    <sheet state="visible" name="District Acadience" sheetId="3" r:id="rId7"/>
    <sheet state="visible" name="District SAT" sheetId="4" r:id="rId8"/>
    <sheet state="visible" name="WIDA" sheetId="5" r:id="rId9"/>
    <sheet state="visible" name="K-6 Rdg &amp; Math Lesson Progress" sheetId="6" r:id="rId10"/>
    <sheet state="visible" name="GT Demographics" sheetId="7" r:id="rId11"/>
    <sheet state="visible" name="Teacher Effectiveness" sheetId="8" r:id="rId12"/>
    <sheet state="visible" name="D2 Parent Survey" sheetId="9" r:id="rId13"/>
    <sheet state="visible" name="D2 Behavior" sheetId="10" r:id="rId14"/>
  </sheets>
  <definedNames/>
  <calcPr/>
</workbook>
</file>

<file path=xl/sharedStrings.xml><?xml version="1.0" encoding="utf-8"?>
<sst xmlns="http://schemas.openxmlformats.org/spreadsheetml/2006/main" count="1269" uniqueCount="353">
  <si>
    <t>Draper 2 Campus Enrollment and Demographics by Grade</t>
  </si>
  <si>
    <t>Historical Draper 2 RISE Data (2017-Present)</t>
  </si>
  <si>
    <r>
      <rPr>
        <rFont val="Arial"/>
        <b/>
        <color theme="1"/>
        <sz val="18.0"/>
      </rPr>
      <t xml:space="preserve">Acadience EOY Benchmark Proficiency 
</t>
    </r>
    <r>
      <rPr>
        <rFont val="Arial"/>
        <b/>
        <color theme="1"/>
        <sz val="15.0"/>
      </rPr>
      <t>according to University of Oregon 2010 Standards</t>
    </r>
  </si>
  <si>
    <t>SAT Comparison 2025 to 2021</t>
  </si>
  <si>
    <t>Language Arts</t>
  </si>
  <si>
    <t>2025-26</t>
  </si>
  <si>
    <t>K</t>
  </si>
  <si>
    <t>TTL</t>
  </si>
  <si>
    <t>Student Count</t>
  </si>
  <si>
    <t>District Stanford Achievement Test (National Percentile Ranking) by Grade</t>
  </si>
  <si>
    <t># Tested</t>
  </si>
  <si>
    <t>New Enrollment</t>
  </si>
  <si>
    <t>Grade</t>
  </si>
  <si>
    <t>% Proficient 2017</t>
  </si>
  <si>
    <t>% Proficient 2018</t>
  </si>
  <si>
    <t>Campus</t>
  </si>
  <si>
    <t>Reading</t>
  </si>
  <si>
    <t>% Proficient 2019</t>
  </si>
  <si>
    <t>% Proficient 2021</t>
  </si>
  <si>
    <t>% Proficient 2022</t>
  </si>
  <si>
    <t>% Proficient 2023</t>
  </si>
  <si>
    <t>Math</t>
  </si>
  <si>
    <t>% Proficient 2024</t>
  </si>
  <si>
    <t>% Proficient 2025</t>
  </si>
  <si>
    <t>% Proficient 2026</t>
  </si>
  <si>
    <t>Difference Grade Level Comparison</t>
  </si>
  <si>
    <t>Difference Cohort Comparison</t>
  </si>
  <si>
    <t>Science</t>
  </si>
  <si>
    <t>State</t>
  </si>
  <si>
    <t>Battery</t>
  </si>
  <si>
    <t>Over/Under</t>
  </si>
  <si>
    <t>3rd</t>
  </si>
  <si>
    <t>CAMPUS</t>
  </si>
  <si>
    <t>2025-2026</t>
  </si>
  <si>
    <t>2024-2025</t>
  </si>
  <si>
    <t>New Enroll. %</t>
  </si>
  <si>
    <t>2023-2024</t>
  </si>
  <si>
    <t>2022-2023* against USBE Standards for this year only</t>
  </si>
  <si>
    <t>2021-2022</t>
  </si>
  <si>
    <t>2020-2021</t>
  </si>
  <si>
    <t>4th</t>
  </si>
  <si>
    <t>ELC</t>
  </si>
  <si>
    <t>2019-2020</t>
  </si>
  <si>
    <t>2018-2019</t>
  </si>
  <si>
    <t>Attendance %</t>
  </si>
  <si>
    <t>UofO benchmark
EOY cutoff scores:</t>
  </si>
  <si>
    <t>Female</t>
  </si>
  <si>
    <t>5th</t>
  </si>
  <si>
    <t>DRA 1</t>
  </si>
  <si>
    <t>NA</t>
  </si>
  <si>
    <t>Male</t>
  </si>
  <si>
    <t>1st grade</t>
  </si>
  <si>
    <t>Ethnicity (H)</t>
  </si>
  <si>
    <t>6th</t>
  </si>
  <si>
    <t>Kinder - 25 wpm</t>
  </si>
  <si>
    <t>White (W)</t>
  </si>
  <si>
    <t>Am. Indian (I)</t>
  </si>
  <si>
    <t>&lt;5</t>
  </si>
  <si>
    <t>DRA 2</t>
  </si>
  <si>
    <t>D1</t>
  </si>
  <si>
    <t>Asian (A)</t>
  </si>
  <si>
    <t>Black (B)</t>
  </si>
  <si>
    <t>Pacific Isl. (P)</t>
  </si>
  <si>
    <t>WV 1</t>
  </si>
  <si>
    <t>Multi-Racial</t>
  </si>
  <si>
    <t>Minority %</t>
  </si>
  <si>
    <t>WV 2</t>
  </si>
  <si>
    <t>1st - 69 wpm</t>
  </si>
  <si>
    <t>Ethnicity %</t>
  </si>
  <si>
    <t>SPED</t>
  </si>
  <si>
    <t>Cedar</t>
  </si>
  <si>
    <t>SPED %</t>
  </si>
  <si>
    <t>D2</t>
  </si>
  <si>
    <t>Salem</t>
  </si>
  <si>
    <t>F/R Lunch</t>
  </si>
  <si>
    <t>F/R Lunch %</t>
  </si>
  <si>
    <t>2nd - 111 wpm</t>
  </si>
  <si>
    <t>1st</t>
  </si>
  <si>
    <t>Lim. Engl. (LEP)</t>
  </si>
  <si>
    <t>Sal</t>
  </si>
  <si>
    <t>LEP %</t>
  </si>
  <si>
    <t>3rd - 123 wpm</t>
  </si>
  <si>
    <t>WV1</t>
  </si>
  <si>
    <t>4th - 144 - wpm</t>
  </si>
  <si>
    <t>WV2</t>
  </si>
  <si>
    <t>APA SYE26 Average Listening Score</t>
  </si>
  <si>
    <t>5th - 155 - wpm</t>
  </si>
  <si>
    <t>APA SYE26 Average Speaking Score</t>
  </si>
  <si>
    <t>APA SYE26 Average Reading Score</t>
  </si>
  <si>
    <t>APA SYE26 Average Writing Score</t>
  </si>
  <si>
    <t>APA SYE26 Average Literacy Score</t>
  </si>
  <si>
    <t>APA SYE26 Average Oral Score</t>
  </si>
  <si>
    <t>APA SY2 Average Comprehension Score</t>
  </si>
  <si>
    <t>APA SYE26 Average Composite Score</t>
  </si>
  <si>
    <t>SYE25 APA student Average Composite Score</t>
  </si>
  <si>
    <t>2nd</t>
  </si>
  <si>
    <t>Difference from SYE26 APA student Ave. Composite and SYE25 APA student Ave. Composite (Year-to-Year Comparison)</t>
  </si>
  <si>
    <t>SYE25 Student Average Composite Score (regardless of school in SYE25)</t>
  </si>
  <si>
    <t>Difference from SYE26 Ave. Composite and SYE25 Ave. Composite (regardless of school in SYE25) (Cohort Comparison)</t>
  </si>
  <si>
    <t>Met Average Composite Growth of .25/.15</t>
  </si>
  <si>
    <t>SYE26 Average Composite Growth (regardless of school in SYE25)</t>
  </si>
  <si>
    <t>SYE26 Average Listening Growth (regardless of school in SYE25)</t>
  </si>
  <si>
    <t>SYE26 Average Speaking Growth (regardless of school in SYE25)</t>
  </si>
  <si>
    <t>SYE26 Average Reading Growth (regardless of school in SYE25)</t>
  </si>
  <si>
    <t>SYE26 Average Writing Growth (regardless of school in SYE25)</t>
  </si>
  <si>
    <t>SYE26 Average Literacy Growth (regardless of school in SYE25)</t>
  </si>
  <si>
    <t>6th - 162 wpm</t>
  </si>
  <si>
    <t>SYE26 Average Oral Growth (regardless of school in SYE25)</t>
  </si>
  <si>
    <t>SYE26 Average Comprehension Growth (regardless of school in SY2)</t>
  </si>
  <si>
    <t>Total # of Students Tested</t>
  </si>
  <si>
    <t>Total # Reached Proficiency</t>
  </si>
  <si>
    <t>% Reached Proficiency</t>
  </si>
  <si>
    <t>Total # with SYE25 score</t>
  </si>
  <si>
    <t>Total # who gained .25/.15 points on composite score</t>
  </si>
  <si>
    <t>% of Students who gained .25/.15 points on composite score</t>
  </si>
  <si>
    <t>Kindergarten</t>
  </si>
  <si>
    <t>Average:</t>
  </si>
  <si>
    <t>Y</t>
  </si>
  <si>
    <t>2nd grade</t>
  </si>
  <si>
    <t>SAT Percentile by Grade and Campus</t>
  </si>
  <si>
    <t>(Remove this table for Campus SIP CNAs)</t>
  </si>
  <si>
    <t>Check D2 scores 2024-25 - Not correct!</t>
  </si>
  <si>
    <t>Teacher</t>
  </si>
  <si>
    <t>LA</t>
  </si>
  <si>
    <t>Henderson</t>
  </si>
  <si>
    <t>District Stanford Achievement Test (National Percentile Ranking) by Grade Historical</t>
  </si>
  <si>
    <t>McCall</t>
  </si>
  <si>
    <t>Shelton</t>
  </si>
  <si>
    <t>Thornson</t>
  </si>
  <si>
    <t>Whiting</t>
  </si>
  <si>
    <t>Biggerstaff</t>
  </si>
  <si>
    <t>Biorn</t>
  </si>
  <si>
    <t>Caldwell</t>
  </si>
  <si>
    <t>MacLeod</t>
  </si>
  <si>
    <t>Strong</t>
  </si>
  <si>
    <t>Akhmetova</t>
  </si>
  <si>
    <t>Alagesan</t>
  </si>
  <si>
    <t>Foster</t>
  </si>
  <si>
    <t>Jai Ganesh</t>
  </si>
  <si>
    <t>Lee</t>
  </si>
  <si>
    <t>N</t>
  </si>
  <si>
    <t>Vergnolle</t>
  </si>
  <si>
    <t>Bendall</t>
  </si>
  <si>
    <t>7th</t>
  </si>
  <si>
    <t>Bodily</t>
  </si>
  <si>
    <t>Chappell</t>
  </si>
  <si>
    <t>8th</t>
  </si>
  <si>
    <t>Evans</t>
  </si>
  <si>
    <t>Sahagun</t>
  </si>
  <si>
    <t>9th</t>
  </si>
  <si>
    <t>3rd grade</t>
  </si>
  <si>
    <t>10th</t>
  </si>
  <si>
    <t>11th</t>
  </si>
  <si>
    <t>12th</t>
  </si>
  <si>
    <t>District (K-6)</t>
  </si>
  <si>
    <t>Kinder Center</t>
  </si>
  <si>
    <t>District (7-12)</t>
  </si>
  <si>
    <t>Cedar (K-6)</t>
  </si>
  <si>
    <t>4th grade</t>
  </si>
  <si>
    <t>Cedar (7-9)</t>
  </si>
  <si>
    <t>Draper 1</t>
  </si>
  <si>
    <t>Draper 2</t>
  </si>
  <si>
    <t>Draper 3</t>
  </si>
  <si>
    <t>Salem (K-6)</t>
  </si>
  <si>
    <t>Salem (7-9)</t>
  </si>
  <si>
    <t>West Valley 1</t>
  </si>
  <si>
    <t>West Valley 2</t>
  </si>
  <si>
    <t>5th grade</t>
  </si>
  <si>
    <t>West Valley 3</t>
  </si>
  <si>
    <t>2025-2026 School Year</t>
  </si>
  <si>
    <t>Percentage of Students Making More than 90% of a Year's Worth of Progress from BOY to EOY</t>
  </si>
  <si>
    <t>Reading Progress</t>
  </si>
  <si>
    <t>D1/ELC</t>
  </si>
  <si>
    <t>SAT by Teacher</t>
  </si>
  <si>
    <t>1st Grade</t>
  </si>
  <si>
    <t>2nd Grade</t>
  </si>
  <si>
    <t>Salem Elem</t>
  </si>
  <si>
    <t>Cedar Elem</t>
  </si>
  <si>
    <t>TEACHER</t>
  </si>
  <si>
    <t>Spence</t>
  </si>
  <si>
    <t>James</t>
  </si>
  <si>
    <t>Woodbrey</t>
  </si>
  <si>
    <t>Igwe</t>
  </si>
  <si>
    <t>McSweeney</t>
  </si>
  <si>
    <t>Math Progress</t>
  </si>
  <si>
    <t>Sillito</t>
  </si>
  <si>
    <t>Cripps</t>
  </si>
  <si>
    <t>Dumont</t>
  </si>
  <si>
    <t>Mazzini</t>
  </si>
  <si>
    <t>6th grade</t>
  </si>
  <si>
    <t>Bergman</t>
  </si>
  <si>
    <t>Freeman</t>
  </si>
  <si>
    <t>Higley</t>
  </si>
  <si>
    <t>2026 GT student participation data:</t>
  </si>
  <si>
    <t>Openshaw</t>
  </si>
  <si>
    <t>Presher</t>
  </si>
  <si>
    <t>BRENKMAN</t>
  </si>
  <si>
    <t>Olsen</t>
  </si>
  <si>
    <t>Schroeder</t>
  </si>
  <si>
    <t>Smith</t>
  </si>
  <si>
    <t>TITUS</t>
  </si>
  <si>
    <t>District</t>
  </si>
  <si>
    <t>TOTAL GT Student Count</t>
  </si>
  <si>
    <t>Buell</t>
  </si>
  <si>
    <t>Fisher</t>
  </si>
  <si>
    <t>MONTOYA</t>
  </si>
  <si>
    <t>BRAKEY</t>
  </si>
  <si>
    <t>Lukow</t>
  </si>
  <si>
    <t>Ethnicity (Hispanic)</t>
  </si>
  <si>
    <t>PENDERGRASS</t>
  </si>
  <si>
    <t>DOUGLAS</t>
  </si>
  <si>
    <t>KLINGELE</t>
  </si>
  <si>
    <t>WILLIAMSON</t>
  </si>
  <si>
    <t>White - Non-Hispanic (W)</t>
  </si>
  <si>
    <t>American Indian (I)</t>
  </si>
  <si>
    <t>BROWN</t>
  </si>
  <si>
    <t>GALLAGHER</t>
  </si>
  <si>
    <t>GOOLD</t>
  </si>
  <si>
    <t>ROJAS</t>
  </si>
  <si>
    <t>SINCLAIR</t>
  </si>
  <si>
    <t>SOLANO</t>
  </si>
  <si>
    <t>ALLEN</t>
  </si>
  <si>
    <t>PITTS</t>
  </si>
  <si>
    <t>SPENCER</t>
  </si>
  <si>
    <t>Free/Reduced</t>
  </si>
  <si>
    <t>Limited English (LEP/ELL)</t>
  </si>
  <si>
    <t>2025 GT student participation data:</t>
  </si>
  <si>
    <t>RUGG</t>
  </si>
  <si>
    <t>TRUMAN</t>
  </si>
  <si>
    <t>ATKINSON</t>
  </si>
  <si>
    <t>LAMBOURNE</t>
  </si>
  <si>
    <t>BAGLEY</t>
  </si>
  <si>
    <t>STEPHENSEN</t>
  </si>
  <si>
    <t>CEDAR</t>
  </si>
  <si>
    <t>2024 GT student participation data:</t>
  </si>
  <si>
    <t>2023 F/R data for G/T</t>
  </si>
  <si>
    <t xml:space="preserve">Teacher Effectiveness </t>
  </si>
  <si>
    <t>2026 D2</t>
  </si>
  <si>
    <t>Campus Name</t>
  </si>
  <si>
    <t>Satisfied</t>
  </si>
  <si>
    <t>Campus #</t>
  </si>
  <si>
    <t>Dissatisfied</t>
  </si>
  <si>
    <t>Y-Y Comparison 2025 VS 2026</t>
  </si>
  <si>
    <t>Ineffective</t>
  </si>
  <si>
    <t>Moderately Effective</t>
  </si>
  <si>
    <t>Effective</t>
  </si>
  <si>
    <t>2025 D2</t>
  </si>
  <si>
    <t>Highly Effective</t>
  </si>
  <si>
    <t>Grand Total</t>
  </si>
  <si>
    <t>% Effective 
 + 
 % Highly Effective</t>
  </si>
  <si>
    <t>% Highly Effective</t>
  </si>
  <si>
    <t>Response Count</t>
  </si>
  <si>
    <t>Mean x̄</t>
  </si>
  <si>
    <t>Satis.</t>
  </si>
  <si>
    <t>Dissatis.</t>
  </si>
  <si>
    <t>Cedar City</t>
  </si>
  <si>
    <t>The overall performance of the school</t>
  </si>
  <si>
    <t>The APA curriculum</t>
  </si>
  <si>
    <t>The APA teachers overall</t>
  </si>
  <si>
    <t>The APA instructors overall</t>
  </si>
  <si>
    <t>Children feel they can approach the front office personnel</t>
  </si>
  <si>
    <t>Parents are able to obtain information from the front office</t>
  </si>
  <si>
    <t>N/A</t>
  </si>
  <si>
    <t>APA's overall communication with parents</t>
  </si>
  <si>
    <t>APA's overall academic program</t>
  </si>
  <si>
    <t>K-3rd Grade Academic Director</t>
  </si>
  <si>
    <t xml:space="preserve">4th-6th Grade Academic Director </t>
  </si>
  <si>
    <t xml:space="preserve">Administrative Director </t>
  </si>
  <si>
    <t>Secretary 1</t>
  </si>
  <si>
    <t>Secretary 2</t>
  </si>
  <si>
    <t>The APA Food Service Ordering Process</t>
  </si>
  <si>
    <t xml:space="preserve">The Quality of Food </t>
  </si>
  <si>
    <t>Operations Department</t>
  </si>
  <si>
    <t>Extent to which the school facility is kept clean and in good repair</t>
  </si>
  <si>
    <t>The behavior of the students at school</t>
  </si>
  <si>
    <t>The extent to which you feel your child is safe in the building and on the grounds</t>
  </si>
  <si>
    <t>The extent to which you feel the building is a secure facility</t>
  </si>
  <si>
    <t>Opportunities for parent classroom involvement</t>
  </si>
  <si>
    <t>I have been invited to volunteer at the school multiple times this year.</t>
  </si>
  <si>
    <t>The extent to which you feel up-to-date about what is happening at the school</t>
  </si>
  <si>
    <t>The school's performance in reinforcing the values taught at APA (positivity, effort, excellence, commitment to caring for others, etc.)</t>
  </si>
  <si>
    <t>The extent to which you believe school rules are fair and enforced</t>
  </si>
  <si>
    <t>School uniforms help daily preparation for school</t>
  </si>
  <si>
    <t>School uniforms improve my child's education experience</t>
  </si>
  <si>
    <t>I have contributed many volunteer hours</t>
  </si>
  <si>
    <t>I have contributed financially to APA's success</t>
  </si>
  <si>
    <t>Music programs are an important aspect of APA's programs</t>
  </si>
  <si>
    <t>I would recommend APA to good friends</t>
  </si>
  <si>
    <t>I plan on keeping my children at APA through 12th grade</t>
  </si>
  <si>
    <t>The Ambassador program teaches my student valuable professional and social skills</t>
  </si>
  <si>
    <t>Count of Infractions, Suspensions &amp; Expulsions by Year</t>
  </si>
  <si>
    <t>Title I</t>
  </si>
  <si>
    <t>Aspire Data</t>
  </si>
  <si>
    <t>Skyward Data</t>
  </si>
  <si>
    <t>Non-Title I</t>
  </si>
  <si>
    <t>Abusive Conduct towards Staff</t>
  </si>
  <si>
    <t>Alcohol Use</t>
  </si>
  <si>
    <t>Bodily Fluids</t>
  </si>
  <si>
    <t>Comparable?</t>
  </si>
  <si>
    <t>Bullying</t>
  </si>
  <si>
    <t>Bullying on basis of disability</t>
  </si>
  <si>
    <t>1.1* Title I percentages</t>
  </si>
  <si>
    <t>Bullying on basis of race, color, or national origin</t>
  </si>
  <si>
    <t>Bullying on the basis of religion</t>
  </si>
  <si>
    <t>Bullying on basis of sex</t>
  </si>
  <si>
    <t>Cheating/Academic Dishonesty</t>
  </si>
  <si>
    <t>Chewing Gum</t>
  </si>
  <si>
    <t>Computer Misuse</t>
  </si>
  <si>
    <t>Controlled Substance Possession</t>
  </si>
  <si>
    <t>Controlled Substance Use</t>
  </si>
  <si>
    <t>Cyber Bullying</t>
  </si>
  <si>
    <t>Defiance</t>
  </si>
  <si>
    <t>Dishonesty</t>
  </si>
  <si>
    <t>Disrespecting Faculty</t>
  </si>
  <si>
    <t>Disrespecting Student</t>
  </si>
  <si>
    <t>Disruptive Behavior</t>
  </si>
  <si>
    <t>Elopement</t>
  </si>
  <si>
    <t>At 110%, are percentages = or &gt; Non-Title I Schools</t>
  </si>
  <si>
    <t>Fighting</t>
  </si>
  <si>
    <t>107.2%&gt;97.1%</t>
  </si>
  <si>
    <t>General Disrespect</t>
  </si>
  <si>
    <t>51.3%&gt;53.5%</t>
  </si>
  <si>
    <t>Inappropriate Language</t>
  </si>
  <si>
    <t>Leaving School Premises without permission</t>
  </si>
  <si>
    <t>Marijuana</t>
  </si>
  <si>
    <t>YES</t>
  </si>
  <si>
    <t>NO</t>
  </si>
  <si>
    <t>Non Malicious Contact</t>
  </si>
  <si>
    <t>Not Participating</t>
  </si>
  <si>
    <t>Out Of Uniform</t>
  </si>
  <si>
    <t>Phone Infraction</t>
  </si>
  <si>
    <t>Physical Aggression</t>
  </si>
  <si>
    <t>Possession of Banned Item</t>
  </si>
  <si>
    <t>Property Destruction</t>
  </si>
  <si>
    <t>Property Misuse</t>
  </si>
  <si>
    <t>Public Displays of Affection</t>
  </si>
  <si>
    <t>Sexual Assault</t>
  </si>
  <si>
    <t>Sexual Harassment</t>
  </si>
  <si>
    <t>Sexual Inappropriateness</t>
  </si>
  <si>
    <t>Sleeping in Class</t>
  </si>
  <si>
    <t>Stealing/Theft</t>
  </si>
  <si>
    <t>Tardy</t>
  </si>
  <si>
    <t>Threat/Intimidation</t>
  </si>
  <si>
    <t>Tobacco Possesion</t>
  </si>
  <si>
    <t>Truancy/Skipping</t>
  </si>
  <si>
    <t>Uncontrolled Substance Possess</t>
  </si>
  <si>
    <t>Uncontrolled Substance Use</t>
  </si>
  <si>
    <t>Unprepared</t>
  </si>
  <si>
    <t>Weapon Possession</t>
  </si>
  <si>
    <t>Witnessing incident w/o report</t>
  </si>
  <si>
    <t>Sum</t>
  </si>
  <si>
    <t>Suspensions</t>
  </si>
  <si>
    <t>Expulsions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</si>
</sst>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00"/>
  </numFmts>
  <fonts count="30">
    <font>
      <sz val="10.0"/>
      <color rgb="FF000000"/>
      <name val="Arial"/>
      <scheme val="minor"/>
    </font>
    <font>
      <b/>
      <sz val="12.0"/>
      <color rgb="FF000000"/>
      <name val="Calibri"/>
    </font>
    <font>
      <b/>
      <sz val="15.0"/>
      <color rgb="FF000000"/>
      <name val="Trebuchet MS"/>
    </font>
    <font>
      <b/>
      <sz val="18.0"/>
      <color rgb="FF000000"/>
      <name val="Calibri"/>
    </font>
    <font>
      <color theme="1"/>
      <name val="Arial"/>
    </font>
    <font/>
    <font>
      <b/>
      <sz val="18.0"/>
      <color theme="1"/>
      <name val="Arial"/>
    </font>
    <font>
      <b/>
      <sz val="14.0"/>
      <color rgb="FF000000"/>
      <name val="Calibri"/>
    </font>
    <font>
      <b/>
      <sz val="12.0"/>
      <color rgb="FF000000"/>
      <name val="Trebuchet MS"/>
    </font>
    <font>
      <sz val="12.0"/>
      <color rgb="FF000000"/>
      <name val="Calibri"/>
    </font>
    <font>
      <b/>
      <sz val="12.0"/>
      <color rgb="FF000000"/>
      <name val="Arial"/>
    </font>
    <font>
      <color rgb="FF000000"/>
      <name val="Arial"/>
    </font>
    <font>
      <b/>
      <sz val="14.0"/>
      <color theme="1"/>
      <name val="Arial"/>
    </font>
    <font>
      <sz val="12.0"/>
      <color theme="1"/>
      <name val="Arial"/>
    </font>
    <font>
      <sz val="12.0"/>
      <color theme="1"/>
      <name val="Calibri"/>
    </font>
    <font>
      <b/>
      <color theme="1"/>
      <name val="Arial"/>
    </font>
    <font>
      <b/>
      <sz val="12.0"/>
      <color theme="1"/>
      <name val="Arial"/>
    </font>
    <font>
      <b/>
      <sz val="12.0"/>
      <color theme="1"/>
      <name val="Calibri"/>
    </font>
    <font>
      <sz val="9.0"/>
      <color theme="1"/>
      <name val="Aptos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b/>
      <color rgb="FF000000"/>
      <name val="Arial"/>
    </font>
    <font>
      <color rgb="FFFF0000"/>
      <name val="Arial"/>
    </font>
    <font>
      <b/>
      <color rgb="FFFF0000"/>
      <name val="Arial"/>
    </font>
    <font>
      <b/>
      <sz val="11.0"/>
      <color rgb="FFFF0000"/>
      <name val="Calibri"/>
    </font>
    <font>
      <sz val="10.0"/>
      <color rgb="FF000000"/>
      <name val="Arial"/>
    </font>
    <font>
      <color rgb="FF222222"/>
      <name val="Arial"/>
    </font>
    <font>
      <color rgb="FF000000"/>
      <name val="Calibri"/>
    </font>
    <font>
      <sz val="18.0"/>
      <color theme="1"/>
      <name val="Arial"/>
    </font>
  </fonts>
  <fills count="4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5D9F1"/>
        <bgColor rgb="FFC5D9F1"/>
      </patternFill>
    </fill>
    <fill>
      <patternFill patternType="solid">
        <fgColor rgb="FFBFBFBF"/>
        <bgColor rgb="FFBFBFBF"/>
      </patternFill>
    </fill>
    <fill>
      <patternFill patternType="solid">
        <fgColor rgb="FF6FA8DC"/>
        <bgColor rgb="FF6FA8DC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9FC5E8"/>
        <bgColor rgb="FF9FC5E8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999999"/>
        <bgColor rgb="FF999999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EA9999"/>
        <bgColor rgb="FFEA9999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  <fill>
      <patternFill patternType="solid">
        <fgColor rgb="FFFFFF66"/>
        <bgColor rgb="FFFFFF66"/>
      </patternFill>
    </fill>
    <fill>
      <patternFill patternType="solid">
        <fgColor rgb="FFDCE6F1"/>
        <bgColor rgb="FFDCE6F1"/>
      </patternFill>
    </fill>
    <fill>
      <patternFill patternType="solid">
        <fgColor rgb="FFE4DFEC"/>
        <bgColor rgb="FFE4DFEC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7E6E6"/>
        <bgColor rgb="FFE7E6E6"/>
      </patternFill>
    </fill>
    <fill>
      <patternFill patternType="solid">
        <fgColor rgb="FFFDE9D9"/>
        <bgColor rgb="FFFDE9D9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rgb="FFFFFF00"/>
      </patternFill>
    </fill>
    <fill>
      <patternFill patternType="solid">
        <fgColor rgb="FFFFCEEB"/>
        <bgColor rgb="FFFFCEEB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FFC4BB"/>
        <bgColor rgb="FFFFC4BB"/>
      </patternFill>
    </fill>
    <fill>
      <patternFill patternType="solid">
        <fgColor rgb="FFC5C5FF"/>
        <bgColor rgb="FFC5C5FF"/>
      </patternFill>
    </fill>
    <fill>
      <patternFill patternType="solid">
        <fgColor rgb="FFFFE699"/>
        <bgColor rgb="FFFFE699"/>
      </patternFill>
    </fill>
    <fill>
      <patternFill patternType="solid">
        <fgColor rgb="FFF9CB9C"/>
        <bgColor rgb="FFF9CB9C"/>
      </patternFill>
    </fill>
    <fill>
      <patternFill patternType="solid">
        <fgColor rgb="FFFCE4D6"/>
        <bgColor rgb="FFFCE4D6"/>
      </patternFill>
    </fill>
    <fill>
      <patternFill patternType="solid">
        <fgColor rgb="FFD9E7FD"/>
        <bgColor rgb="FFD9E7FD"/>
      </patternFill>
    </fill>
    <fill>
      <patternFill patternType="solid">
        <fgColor rgb="FFF2BDB9"/>
        <bgColor rgb="FFF2BDB9"/>
      </patternFill>
    </fill>
    <fill>
      <patternFill patternType="solid">
        <fgColor rgb="FFFFE1CC"/>
        <bgColor rgb="FFFFE1CC"/>
      </patternFill>
    </fill>
  </fills>
  <borders count="49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top style="thin">
        <color rgb="FF000000"/>
      </top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2" fontId="2" numFmtId="0" xfId="0" applyAlignment="1" applyFill="1" applyFont="1">
      <alignment horizontal="center" shrinkToFit="0" vertical="bottom" wrapText="1"/>
    </xf>
    <xf borderId="1" fillId="3" fontId="3" numFmtId="0" xfId="0" applyAlignment="1" applyBorder="1" applyFill="1" applyFont="1">
      <alignment horizontal="center" vertical="bottom"/>
    </xf>
    <xf borderId="0" fillId="2" fontId="4" numFmtId="0" xfId="0" applyFill="1" applyFont="1"/>
    <xf borderId="2" fillId="0" fontId="5" numFmtId="0" xfId="0" applyBorder="1" applyFont="1"/>
    <xf borderId="0" fillId="0" fontId="4" numFmtId="0" xfId="0" applyAlignment="1" applyFont="1">
      <alignment shrinkToFit="0" wrapText="1"/>
    </xf>
    <xf borderId="3" fillId="3" fontId="6" numFmtId="0" xfId="0" applyAlignment="1" applyBorder="1" applyFill="1" applyFont="1">
      <alignment horizontal="center"/>
    </xf>
    <xf borderId="0" fillId="0" fontId="7" numFmtId="0" xfId="0" applyAlignment="1" applyFont="1">
      <alignment horizontal="left" shrinkToFit="0" wrapText="0"/>
    </xf>
    <xf borderId="4" fillId="0" fontId="5" numFmtId="0" xfId="0" applyBorder="1" applyFont="1"/>
    <xf borderId="5" fillId="0" fontId="5" numFmtId="0" xfId="0" applyBorder="1" applyFont="1"/>
    <xf borderId="6" fillId="4" fontId="1" numFmtId="0" xfId="0" applyAlignment="1" applyBorder="1" applyFill="1" applyFont="1">
      <alignment vertical="bottom"/>
    </xf>
    <xf borderId="7" fillId="5" fontId="8" numFmtId="0" xfId="0" applyAlignment="1" applyBorder="1" applyFill="1" applyFont="1">
      <alignment horizontal="center" shrinkToFit="0" vertical="bottom" wrapText="1"/>
    </xf>
    <xf borderId="8" fillId="0" fontId="5" numFmtId="0" xfId="0" applyBorder="1" applyFont="1"/>
    <xf borderId="9" fillId="6" fontId="1" numFmtId="0" xfId="0" applyAlignment="1" applyBorder="1" applyFill="1" applyFont="1">
      <alignment horizontal="right" vertical="bottom"/>
    </xf>
    <xf borderId="10" fillId="0" fontId="5" numFmtId="0" xfId="0" applyBorder="1" applyFont="1"/>
    <xf borderId="0" fillId="0" fontId="4" numFmtId="0" xfId="0" applyAlignment="1" applyFont="1">
      <alignment vertical="bottom"/>
    </xf>
    <xf borderId="11" fillId="0" fontId="5" numFmtId="0" xfId="0" applyBorder="1" applyFont="1"/>
    <xf borderId="0" fillId="0" fontId="9" numFmtId="0" xfId="0" applyAlignment="1" applyFont="1">
      <alignment shrinkToFit="0" vertical="bottom" wrapText="0"/>
    </xf>
    <xf borderId="0" fillId="2" fontId="8" numFmtId="0" xfId="0" applyAlignment="1" applyFill="1" applyFont="1">
      <alignment horizontal="center" shrinkToFit="0" vertical="bottom" wrapText="1"/>
    </xf>
    <xf borderId="12" fillId="7" fontId="9" numFmtId="0" xfId="0" applyAlignment="1" applyBorder="1" applyFill="1" applyFont="1">
      <alignment vertical="bottom"/>
    </xf>
    <xf borderId="0" fillId="2" fontId="10" numFmtId="0" xfId="0" applyAlignment="1" applyFill="1" applyFont="1">
      <alignment horizontal="center" shrinkToFit="0" vertical="bottom" wrapText="1"/>
    </xf>
    <xf borderId="13" fillId="7" fontId="9" numFmtId="0" xfId="0" applyAlignment="1" applyBorder="1" applyFill="1" applyFont="1">
      <alignment horizontal="right" vertical="bottom"/>
    </xf>
    <xf borderId="12" fillId="8" fontId="11" numFmtId="0" xfId="0" applyAlignment="1" applyBorder="1" applyFill="1" applyFont="1">
      <alignment shrinkToFit="0" vertical="bottom" wrapText="1"/>
    </xf>
    <xf borderId="0" fillId="4" fontId="12" numFmtId="0" xfId="0" applyAlignment="1" applyFill="1" applyFont="1">
      <alignment horizontal="center" vertical="bottom"/>
    </xf>
    <xf borderId="14" fillId="7" fontId="1" numFmtId="0" xfId="0" applyAlignment="1" applyBorder="1" applyFill="1" applyFont="1">
      <alignment horizontal="right" vertical="bottom"/>
    </xf>
    <xf borderId="0" fillId="2" fontId="4" numFmtId="0" xfId="0" applyAlignment="1" applyFill="1" applyFont="1">
      <alignment vertical="bottom"/>
    </xf>
    <xf borderId="13" fillId="8" fontId="11" numFmtId="0" xfId="0" applyAlignment="1" applyBorder="1" applyFill="1" applyFont="1">
      <alignment shrinkToFit="0" vertical="bottom" wrapText="1"/>
    </xf>
    <xf borderId="15" fillId="2" fontId="9" numFmtId="0" xfId="0" applyAlignment="1" applyBorder="1" applyFill="1" applyFont="1">
      <alignment vertical="bottom"/>
    </xf>
    <xf borderId="0" fillId="2" fontId="4" numFmtId="0" xfId="0" applyAlignment="1" applyFill="1" applyFont="1">
      <alignment vertical="bottom"/>
    </xf>
    <xf borderId="16" fillId="6" fontId="13" numFmtId="0" xfId="0" applyAlignment="1" applyBorder="1" applyFill="1" applyFont="1">
      <alignment horizontal="center" vertical="bottom"/>
    </xf>
    <xf borderId="0" fillId="0" fontId="4" numFmtId="0" xfId="0" applyAlignment="1" applyFont="1">
      <alignment vertical="bottom"/>
    </xf>
    <xf borderId="13" fillId="0" fontId="14" numFmtId="0" xfId="0" applyAlignment="1" applyBorder="1" applyFont="1">
      <alignment horizontal="right" vertical="bottom"/>
    </xf>
    <xf borderId="17" fillId="6" fontId="13" numFmtId="0" xfId="0" applyAlignment="1" applyBorder="1" applyFill="1" applyFont="1">
      <alignment horizontal="center" vertical="bottom"/>
    </xf>
    <xf borderId="18" fillId="0" fontId="5" numFmtId="0" xfId="0" applyBorder="1" applyFont="1"/>
    <xf borderId="19" fillId="0" fontId="5" numFmtId="0" xfId="0" applyBorder="1" applyFont="1"/>
    <xf borderId="20" fillId="0" fontId="5" numFmtId="0" xfId="0" applyBorder="1" applyFont="1"/>
    <xf borderId="13" fillId="0" fontId="5" numFmtId="0" xfId="0" applyBorder="1" applyFont="1"/>
    <xf borderId="8" fillId="9" fontId="15" numFmtId="9" xfId="0" applyAlignment="1" applyBorder="1" applyFill="1" applyFont="1" applyNumberFormat="1">
      <alignment horizontal="center" vertical="bottom"/>
    </xf>
    <xf borderId="15" fillId="9" fontId="15" numFmtId="0" xfId="0" applyAlignment="1" applyBorder="1" applyFill="1" applyFont="1">
      <alignment horizontal="center" vertical="bottom"/>
    </xf>
    <xf borderId="19" fillId="6" fontId="13" numFmtId="0" xfId="0" applyAlignment="1" applyBorder="1" applyFill="1" applyFont="1">
      <alignment horizontal="center" vertical="bottom"/>
    </xf>
    <xf borderId="12" fillId="0" fontId="11" numFmtId="0" xfId="0" applyAlignment="1" applyBorder="1" applyFont="1">
      <alignment shrinkToFit="0" vertical="bottom" wrapText="1"/>
    </xf>
    <xf borderId="12" fillId="0" fontId="5" numFmtId="0" xfId="0" applyBorder="1" applyFont="1"/>
    <xf borderId="13" fillId="0" fontId="11" numFmtId="0" xfId="0" applyAlignment="1" applyBorder="1" applyFont="1">
      <alignment horizontal="right" shrinkToFit="0" vertical="bottom" wrapText="1"/>
    </xf>
    <xf borderId="21" fillId="0" fontId="15" numFmtId="0" xfId="0" applyAlignment="1" applyBorder="1" applyFont="1">
      <alignment horizontal="center" vertical="bottom"/>
    </xf>
    <xf borderId="16" fillId="0" fontId="16" numFmtId="0" xfId="0" applyAlignment="1" applyBorder="1" applyFont="1">
      <alignment horizontal="center" vertical="bottom"/>
    </xf>
    <xf borderId="15" fillId="0" fontId="4" numFmtId="0" xfId="0" applyBorder="1" applyFont="1"/>
    <xf borderId="21" fillId="10" fontId="15" numFmtId="0" xfId="0" applyAlignment="1" applyBorder="1" applyFill="1" applyFont="1">
      <alignment horizontal="center" vertical="bottom"/>
    </xf>
    <xf borderId="15" fillId="0" fontId="13" numFmtId="0" xfId="0" applyAlignment="1" applyBorder="1" applyFont="1">
      <alignment horizontal="center" vertical="bottom"/>
    </xf>
    <xf borderId="14" fillId="2" fontId="17" numFmtId="0" xfId="0" applyAlignment="1" applyBorder="1" applyFill="1" applyFont="1">
      <alignment horizontal="right" vertical="bottom"/>
    </xf>
    <xf borderId="15" fillId="0" fontId="16" numFmtId="0" xfId="0" applyAlignment="1" applyBorder="1" applyFont="1">
      <alignment horizontal="center" vertical="bottom"/>
    </xf>
    <xf borderId="13" fillId="11" fontId="11" numFmtId="0" xfId="0" applyAlignment="1" applyBorder="1" applyFill="1" applyFont="1">
      <alignment horizontal="right" shrinkToFit="0" vertical="bottom" wrapText="1"/>
    </xf>
    <xf borderId="13" fillId="12" fontId="11" numFmtId="0" xfId="0" applyAlignment="1" applyBorder="1" applyFill="1" applyFont="1">
      <alignment shrinkToFit="0" vertical="bottom" wrapText="1"/>
    </xf>
    <xf borderId="3" fillId="10" fontId="15" numFmtId="0" xfId="0" applyAlignment="1" applyBorder="1" applyFill="1" applyFont="1">
      <alignment horizontal="center" vertical="bottom"/>
    </xf>
    <xf borderId="22" fillId="0" fontId="4" numFmtId="9" xfId="0" applyAlignment="1" applyBorder="1" applyFont="1" applyNumberFormat="1">
      <alignment horizontal="center" vertical="bottom"/>
    </xf>
    <xf borderId="15" fillId="2" fontId="13" numFmtId="0" xfId="0" applyAlignment="1" applyBorder="1" applyFill="1" applyFont="1">
      <alignment horizontal="center" vertical="bottom"/>
    </xf>
    <xf borderId="3" fillId="10" fontId="15" numFmtId="0" xfId="0" applyAlignment="1" applyBorder="1" applyFill="1" applyFont="1">
      <alignment horizontal="center" shrinkToFit="0" vertical="bottom" wrapText="1"/>
    </xf>
    <xf borderId="13" fillId="2" fontId="14" numFmtId="10" xfId="0" applyAlignment="1" applyBorder="1" applyFill="1" applyFont="1" applyNumberFormat="1">
      <alignment horizontal="right" vertical="bottom"/>
    </xf>
    <xf borderId="15" fillId="13" fontId="4" numFmtId="0" xfId="0" applyBorder="1" applyFill="1" applyFont="1"/>
    <xf borderId="16" fillId="10" fontId="15" numFmtId="0" xfId="0" applyAlignment="1" applyBorder="1" applyFill="1" applyFont="1">
      <alignment horizontal="center" vertical="bottom"/>
    </xf>
    <xf borderId="16" fillId="0" fontId="13" numFmtId="0" xfId="0" applyAlignment="1" applyBorder="1" applyFont="1">
      <alignment horizontal="center" vertical="bottom"/>
    </xf>
    <xf borderId="12" fillId="14" fontId="11" numFmtId="0" xfId="0" applyAlignment="1" applyBorder="1" applyFill="1" applyFont="1">
      <alignment shrinkToFit="0" vertical="bottom" wrapText="1"/>
    </xf>
    <xf borderId="17" fillId="0" fontId="13" numFmtId="0" xfId="0" applyAlignment="1" applyBorder="1" applyFont="1">
      <alignment horizontal="center" vertical="bottom"/>
    </xf>
    <xf borderId="13" fillId="14" fontId="11" numFmtId="0" xfId="0" applyAlignment="1" applyBorder="1" applyFill="1" applyFont="1">
      <alignment horizontal="right" shrinkToFit="0" vertical="bottom" wrapText="1"/>
    </xf>
    <xf borderId="15" fillId="15" fontId="16" numFmtId="0" xfId="0" applyBorder="1" applyFill="1" applyFont="1"/>
    <xf borderId="23" fillId="13" fontId="13" numFmtId="0" xfId="0" applyAlignment="1" applyBorder="1" applyFill="1" applyFont="1">
      <alignment horizontal="right" vertical="bottom"/>
    </xf>
    <xf borderId="15" fillId="14" fontId="4" numFmtId="0" xfId="0" applyBorder="1" applyFill="1" applyFont="1"/>
    <xf borderId="15" fillId="13" fontId="13" numFmtId="0" xfId="0" applyAlignment="1" applyBorder="1" applyFill="1" applyFont="1">
      <alignment horizontal="right" vertical="bottom"/>
    </xf>
    <xf borderId="14" fillId="2" fontId="17" numFmtId="10" xfId="0" applyAlignment="1" applyBorder="1" applyFill="1" applyFont="1" applyNumberFormat="1">
      <alignment horizontal="right" vertical="bottom"/>
    </xf>
    <xf borderId="15" fillId="16" fontId="13" numFmtId="0" xfId="0" applyAlignment="1" applyBorder="1" applyFill="1" applyFont="1">
      <alignment horizontal="right" vertical="bottom"/>
    </xf>
    <xf borderId="15" fillId="13" fontId="9" numFmtId="0" xfId="0" applyAlignment="1" applyBorder="1" applyFill="1" applyFont="1">
      <alignment vertical="bottom"/>
    </xf>
    <xf borderId="15" fillId="13" fontId="13" numFmtId="0" xfId="0" applyBorder="1" applyFill="1" applyFont="1"/>
    <xf borderId="24" fillId="0" fontId="4" numFmtId="9" xfId="0" applyAlignment="1" applyBorder="1" applyFont="1" applyNumberFormat="1">
      <alignment horizontal="center" vertical="bottom"/>
    </xf>
    <xf borderId="13" fillId="13" fontId="14" numFmtId="10" xfId="0" applyAlignment="1" applyBorder="1" applyFill="1" applyFont="1" applyNumberFormat="1">
      <alignment horizontal="right" vertical="bottom"/>
    </xf>
    <xf borderId="21" fillId="0" fontId="5" numFmtId="0" xfId="0" applyBorder="1" applyFont="1"/>
    <xf borderId="15" fillId="16" fontId="13" numFmtId="0" xfId="0" applyBorder="1" applyFill="1" applyFont="1"/>
    <xf borderId="14" fillId="13" fontId="17" numFmtId="10" xfId="0" applyAlignment="1" applyBorder="1" applyFill="1" applyFont="1" applyNumberFormat="1">
      <alignment horizontal="right" vertical="bottom"/>
    </xf>
    <xf borderId="20" fillId="0" fontId="15" numFmtId="0" xfId="0" applyAlignment="1" applyBorder="1" applyFont="1">
      <alignment vertical="bottom"/>
    </xf>
    <xf borderId="12" fillId="2" fontId="11" numFmtId="0" xfId="0" applyAlignment="1" applyBorder="1" applyFill="1" applyFont="1">
      <alignment shrinkToFit="0" vertical="bottom" wrapText="1"/>
    </xf>
    <xf borderId="13" fillId="0" fontId="9" numFmtId="0" xfId="0" applyAlignment="1" applyBorder="1" applyFont="1">
      <alignment horizontal="right" vertical="bottom"/>
    </xf>
    <xf borderId="25" fillId="0" fontId="5" numFmtId="0" xfId="0" applyBorder="1" applyFont="1"/>
    <xf borderId="13" fillId="2" fontId="11" numFmtId="0" xfId="0" applyAlignment="1" applyBorder="1" applyFill="1" applyFont="1">
      <alignment horizontal="right" shrinkToFit="0" vertical="bottom" wrapText="1"/>
    </xf>
    <xf borderId="14" fillId="2" fontId="1" numFmtId="0" xfId="0" applyAlignment="1" applyBorder="1" applyFill="1" applyFont="1">
      <alignment horizontal="right" vertical="bottom"/>
    </xf>
    <xf borderId="15" fillId="0" fontId="16" numFmtId="0" xfId="0" applyBorder="1" applyFont="1"/>
    <xf borderId="26" fillId="0" fontId="9" numFmtId="0" xfId="0" applyAlignment="1" applyBorder="1" applyFont="1">
      <alignment horizontal="right" vertical="bottom"/>
    </xf>
    <xf borderId="23" fillId="2" fontId="13" numFmtId="0" xfId="0" applyAlignment="1" applyBorder="1" applyFill="1" applyFont="1">
      <alignment horizontal="right" vertical="bottom"/>
    </xf>
    <xf borderId="15" fillId="2" fontId="13" numFmtId="0" xfId="0" applyAlignment="1" applyBorder="1" applyFill="1" applyFont="1">
      <alignment horizontal="right" vertical="bottom"/>
    </xf>
    <xf borderId="15" fillId="7" fontId="9" numFmtId="0" xfId="0" applyAlignment="1" applyBorder="1" applyFill="1" applyFont="1">
      <alignment vertical="bottom"/>
    </xf>
    <xf borderId="3" fillId="7" fontId="15" numFmtId="0" xfId="0" applyAlignment="1" applyBorder="1" applyFill="1" applyFont="1">
      <alignment horizontal="center" vertical="bottom"/>
    </xf>
    <xf borderId="15" fillId="0" fontId="13" numFmtId="0" xfId="0" applyAlignment="1" applyBorder="1" applyFont="1">
      <alignment horizontal="right" vertical="bottom"/>
    </xf>
    <xf borderId="15" fillId="7" fontId="4" numFmtId="0" xfId="0" applyBorder="1" applyFill="1" applyFont="1"/>
    <xf borderId="27" fillId="0" fontId="4" numFmtId="9" xfId="0" applyAlignment="1" applyBorder="1" applyFont="1" applyNumberFormat="1">
      <alignment horizontal="center" vertical="bottom"/>
    </xf>
    <xf borderId="0" fillId="0" fontId="18" numFmtId="0" xfId="0" applyAlignment="1" applyFont="1">
      <alignment horizontal="right" vertical="bottom"/>
    </xf>
    <xf borderId="15" fillId="17" fontId="13" numFmtId="0" xfId="0" applyAlignment="1" applyBorder="1" applyFill="1" applyFont="1">
      <alignment horizontal="right" vertical="bottom"/>
    </xf>
    <xf borderId="13" fillId="0" fontId="11" numFmtId="0" xfId="0" applyAlignment="1" applyBorder="1" applyFont="1">
      <alignment shrinkToFit="0" vertical="bottom" wrapText="1"/>
    </xf>
    <xf borderId="15" fillId="0" fontId="13" numFmtId="0" xfId="0" applyAlignment="1" applyBorder="1" applyFont="1">
      <alignment vertical="bottom"/>
    </xf>
    <xf borderId="15" fillId="0" fontId="11" numFmtId="0" xfId="0" applyAlignment="1" applyBorder="1" applyFont="1">
      <alignment shrinkToFit="0" vertical="bottom" wrapText="1"/>
    </xf>
    <xf borderId="13" fillId="7" fontId="9" numFmtId="0" xfId="0" applyAlignment="1" applyBorder="1" applyFill="1" applyFont="1">
      <alignment horizontal="right" readingOrder="0" vertical="bottom"/>
    </xf>
    <xf borderId="15" fillId="18" fontId="16" numFmtId="0" xfId="0" applyBorder="1" applyFill="1" applyFont="1"/>
    <xf borderId="0" fillId="0" fontId="11" numFmtId="0" xfId="0" applyAlignment="1" applyFont="1">
      <alignment shrinkToFit="0" vertical="bottom" wrapText="1"/>
    </xf>
    <xf borderId="21" fillId="0" fontId="4" numFmtId="0" xfId="0" applyAlignment="1" applyBorder="1" applyFont="1">
      <alignment vertical="bottom"/>
    </xf>
    <xf borderId="23" fillId="16" fontId="13" numFmtId="0" xfId="0" applyAlignment="1" applyBorder="1" applyFill="1" applyFont="1">
      <alignment horizontal="right" vertical="bottom"/>
    </xf>
    <xf borderId="21" fillId="0" fontId="4" numFmtId="9" xfId="0" applyAlignment="1" applyBorder="1" applyFont="1" applyNumberFormat="1">
      <alignment horizontal="right" vertical="bottom"/>
    </xf>
    <xf borderId="16" fillId="0" fontId="4" numFmtId="9" xfId="0" applyAlignment="1" applyBorder="1" applyFont="1" applyNumberFormat="1">
      <alignment horizontal="right" vertical="bottom"/>
    </xf>
    <xf borderId="28" fillId="5" fontId="8" numFmtId="0" xfId="0" applyAlignment="1" applyBorder="1" applyFill="1" applyFont="1">
      <alignment horizontal="center" shrinkToFit="0" vertical="bottom" wrapText="1"/>
    </xf>
    <xf borderId="16" fillId="19" fontId="4" numFmtId="9" xfId="0" applyAlignment="1" applyBorder="1" applyFill="1" applyFont="1" applyNumberFormat="1">
      <alignment horizontal="right" vertical="bottom"/>
    </xf>
    <xf borderId="29" fillId="0" fontId="5" numFmtId="0" xfId="0" applyBorder="1" applyFont="1"/>
    <xf borderId="30" fillId="0" fontId="5" numFmtId="0" xfId="0" applyBorder="1" applyFont="1"/>
    <xf borderId="13" fillId="7" fontId="9" numFmtId="10" xfId="0" applyAlignment="1" applyBorder="1" applyFill="1" applyFont="1" applyNumberFormat="1">
      <alignment horizontal="right" vertical="bottom"/>
    </xf>
    <xf borderId="14" fillId="7" fontId="1" numFmtId="10" xfId="0" applyAlignment="1" applyBorder="1" applyFill="1" applyFont="1" applyNumberFormat="1">
      <alignment horizontal="right" vertical="bottom"/>
    </xf>
    <xf borderId="23" fillId="8" fontId="11" numFmtId="0" xfId="0" applyAlignment="1" applyBorder="1" applyFill="1" applyFont="1">
      <alignment shrinkToFit="0" vertical="bottom" wrapText="1"/>
    </xf>
    <xf borderId="0" fillId="0" fontId="4" numFmtId="9" xfId="0" applyAlignment="1" applyFont="1" applyNumberFormat="1">
      <alignment vertical="bottom"/>
    </xf>
    <xf borderId="15" fillId="2" fontId="13" numFmtId="0" xfId="0" applyBorder="1" applyFill="1" applyFont="1"/>
    <xf borderId="13" fillId="2" fontId="9" numFmtId="10" xfId="0" applyAlignment="1" applyBorder="1" applyFill="1" applyFont="1" applyNumberFormat="1">
      <alignment horizontal="right" vertical="bottom"/>
    </xf>
    <xf borderId="15" fillId="17" fontId="13" numFmtId="0" xfId="0" applyBorder="1" applyFill="1" applyFont="1"/>
    <xf borderId="25" fillId="0" fontId="4" numFmtId="9" xfId="0" applyAlignment="1" applyBorder="1" applyFont="1" applyNumberFormat="1">
      <alignment horizontal="right" vertical="bottom"/>
    </xf>
    <xf borderId="14" fillId="2" fontId="1" numFmtId="10" xfId="0" applyAlignment="1" applyBorder="1" applyFill="1" applyFont="1" applyNumberFormat="1">
      <alignment horizontal="right" vertical="bottom"/>
    </xf>
    <xf borderId="25" fillId="19" fontId="4" numFmtId="9" xfId="0" applyAlignment="1" applyBorder="1" applyFill="1" applyFont="1" applyNumberFormat="1">
      <alignment horizontal="right" vertical="bottom"/>
    </xf>
    <xf borderId="13" fillId="13" fontId="9" numFmtId="0" xfId="0" applyAlignment="1" applyBorder="1" applyFill="1" applyFont="1">
      <alignment horizontal="right" vertical="bottom"/>
    </xf>
    <xf borderId="14" fillId="13" fontId="1" numFmtId="0" xfId="0" applyAlignment="1" applyBorder="1" applyFill="1" applyFont="1">
      <alignment horizontal="right" vertical="bottom"/>
    </xf>
    <xf borderId="13" fillId="13" fontId="9" numFmtId="10" xfId="0" applyAlignment="1" applyBorder="1" applyFill="1" applyFont="1" applyNumberFormat="1">
      <alignment horizontal="right" vertical="bottom"/>
    </xf>
    <xf borderId="14" fillId="13" fontId="1" numFmtId="10" xfId="0" applyAlignment="1" applyBorder="1" applyFill="1" applyFont="1" applyNumberFormat="1">
      <alignment horizontal="right" vertical="bottom"/>
    </xf>
    <xf borderId="13" fillId="20" fontId="11" numFmtId="0" xfId="0" applyAlignment="1" applyBorder="1" applyFill="1" applyFont="1">
      <alignment horizontal="right" shrinkToFit="0" vertical="bottom" wrapText="1"/>
    </xf>
    <xf borderId="0" fillId="0" fontId="18" numFmtId="9" xfId="0" applyAlignment="1" applyFont="1" applyNumberFormat="1">
      <alignment horizontal="right" vertical="bottom"/>
    </xf>
    <xf borderId="0" fillId="0" fontId="4" numFmtId="0" xfId="0" applyAlignment="1" applyFont="1">
      <alignment shrinkToFit="0" vertical="bottom" wrapText="1"/>
    </xf>
    <xf borderId="31" fillId="0" fontId="19" numFmtId="0" xfId="0" applyAlignment="1" applyBorder="1" applyFont="1">
      <alignment shrinkToFit="0" vertical="bottom" wrapText="1"/>
    </xf>
    <xf borderId="31" fillId="14" fontId="19" numFmtId="0" xfId="0" applyAlignment="1" applyBorder="1" applyFill="1" applyFont="1">
      <alignment shrinkToFit="0" vertical="bottom" wrapText="1"/>
    </xf>
    <xf borderId="31" fillId="14" fontId="19" numFmtId="164" xfId="0" applyAlignment="1" applyBorder="1" applyFill="1" applyFont="1" applyNumberFormat="1">
      <alignment shrinkToFit="0" vertical="bottom" wrapText="1"/>
    </xf>
    <xf borderId="21" fillId="21" fontId="4" numFmtId="9" xfId="0" applyAlignment="1" applyBorder="1" applyFill="1" applyFont="1" applyNumberFormat="1">
      <alignment vertical="bottom"/>
    </xf>
    <xf borderId="26" fillId="0" fontId="5" numFmtId="0" xfId="0" applyBorder="1" applyFont="1"/>
    <xf borderId="32" fillId="0" fontId="15" numFmtId="0" xfId="0" applyAlignment="1" applyBorder="1" applyFont="1">
      <alignment vertical="bottom"/>
    </xf>
    <xf borderId="15" fillId="0" fontId="20" numFmtId="164" xfId="0" applyAlignment="1" applyBorder="1" applyFont="1" applyNumberFormat="1">
      <alignment horizontal="right" vertical="bottom"/>
    </xf>
    <xf borderId="15" fillId="0" fontId="4" numFmtId="164" xfId="0" applyAlignment="1" applyBorder="1" applyFont="1" applyNumberFormat="1">
      <alignment horizontal="right" vertical="bottom"/>
    </xf>
    <xf borderId="3" fillId="0" fontId="4" numFmtId="0" xfId="0" applyAlignment="1" applyBorder="1" applyFont="1">
      <alignment horizontal="right" vertical="bottom"/>
    </xf>
    <xf borderId="23" fillId="0" fontId="19" numFmtId="164" xfId="0" applyAlignment="1" applyBorder="1" applyFont="1" applyNumberFormat="1">
      <alignment horizontal="right" vertical="bottom"/>
    </xf>
    <xf borderId="12" fillId="14" fontId="20" numFmtId="164" xfId="0" applyAlignment="1" applyBorder="1" applyFill="1" applyFont="1" applyNumberFormat="1">
      <alignment horizontal="right" vertical="bottom"/>
    </xf>
    <xf borderId="26" fillId="11" fontId="11" numFmtId="0" xfId="0" applyAlignment="1" applyBorder="1" applyFill="1" applyFont="1">
      <alignment horizontal="right" shrinkToFit="0" vertical="bottom" wrapText="1"/>
    </xf>
    <xf borderId="3" fillId="0" fontId="4" numFmtId="9" xfId="0" applyAlignment="1" applyBorder="1" applyFont="1" applyNumberFormat="1">
      <alignment horizontal="right" vertical="bottom"/>
    </xf>
    <xf borderId="13" fillId="14" fontId="21" numFmtId="164" xfId="0" applyAlignment="1" applyBorder="1" applyFill="1" applyFont="1" applyNumberFormat="1">
      <alignment horizontal="right" vertical="bottom"/>
    </xf>
    <xf borderId="23" fillId="14" fontId="20" numFmtId="164" xfId="0" applyAlignment="1" applyBorder="1" applyFill="1" applyFont="1" applyNumberFormat="1">
      <alignment horizontal="right" vertical="bottom"/>
    </xf>
    <xf borderId="17" fillId="0" fontId="11" numFmtId="0" xfId="0" applyAlignment="1" applyBorder="1" applyFont="1">
      <alignment shrinkToFit="0" vertical="bottom" wrapText="1"/>
    </xf>
    <xf borderId="0" fillId="2" fontId="11" numFmtId="0" xfId="0" applyAlignment="1" applyFill="1" applyFont="1">
      <alignment shrinkToFit="0" vertical="bottom" wrapText="1"/>
    </xf>
    <xf borderId="15" fillId="0" fontId="4" numFmtId="2" xfId="0" applyAlignment="1" applyBorder="1" applyFont="1" applyNumberFormat="1">
      <alignment horizontal="center" vertical="bottom"/>
    </xf>
    <xf borderId="15" fillId="0" fontId="4" numFmtId="2" xfId="0" applyAlignment="1" applyBorder="1" applyFont="1" applyNumberFormat="1">
      <alignment horizontal="right" vertical="bottom"/>
    </xf>
    <xf borderId="15" fillId="16" fontId="16" numFmtId="0" xfId="0" applyBorder="1" applyFill="1" applyFont="1"/>
    <xf borderId="15" fillId="0" fontId="4" numFmtId="1" xfId="0" applyAlignment="1" applyBorder="1" applyFont="1" applyNumberFormat="1">
      <alignment horizontal="right" vertical="bottom"/>
    </xf>
    <xf borderId="17" fillId="7" fontId="22" numFmtId="0" xfId="0" applyAlignment="1" applyBorder="1" applyFill="1" applyFont="1">
      <alignment horizontal="center" shrinkToFit="0" vertical="bottom" wrapText="1"/>
    </xf>
    <xf borderId="23" fillId="0" fontId="5" numFmtId="0" xfId="0" applyBorder="1" applyFont="1"/>
    <xf borderId="21" fillId="7" fontId="15" numFmtId="0" xfId="0" applyAlignment="1" applyBorder="1" applyFill="1" applyFont="1">
      <alignment horizontal="center" vertical="bottom"/>
    </xf>
    <xf borderId="0" fillId="0" fontId="7" numFmtId="0" xfId="0" applyAlignment="1" applyFont="1">
      <alignment horizontal="center" shrinkToFit="0" wrapText="0"/>
    </xf>
    <xf borderId="15" fillId="0" fontId="4" numFmtId="10" xfId="0" applyAlignment="1" applyBorder="1" applyFont="1" applyNumberFormat="1">
      <alignment horizontal="right" vertical="bottom"/>
    </xf>
    <xf borderId="0" fillId="10" fontId="7" numFmtId="0" xfId="0" applyAlignment="1" applyFill="1" applyFont="1">
      <alignment horizontal="left" shrinkToFit="0" wrapText="0"/>
    </xf>
    <xf borderId="12" fillId="22" fontId="11" numFmtId="0" xfId="0" applyAlignment="1" applyBorder="1" applyFill="1" applyFont="1">
      <alignment shrinkToFit="0" vertical="bottom" wrapText="1"/>
    </xf>
    <xf borderId="0" fillId="10" fontId="7" numFmtId="0" xfId="0" applyAlignment="1" applyFill="1" applyFont="1">
      <alignment horizontal="center" shrinkToFit="0" wrapText="0"/>
    </xf>
    <xf borderId="0" fillId="0" fontId="23" numFmtId="0" xfId="0" applyAlignment="1" applyFont="1">
      <alignment vertical="bottom"/>
    </xf>
    <xf borderId="0" fillId="10" fontId="1" numFmtId="0" xfId="0" applyAlignment="1" applyFill="1" applyFont="1">
      <alignment horizontal="center" shrinkToFit="0" wrapText="0"/>
    </xf>
    <xf borderId="13" fillId="22" fontId="11" numFmtId="0" xfId="0" applyAlignment="1" applyBorder="1" applyFill="1" applyFont="1">
      <alignment shrinkToFit="0" vertical="bottom" wrapText="1"/>
    </xf>
    <xf borderId="32" fillId="0" fontId="19" numFmtId="0" xfId="0" applyAlignment="1" applyBorder="1" applyFont="1">
      <alignment vertical="bottom"/>
    </xf>
    <xf borderId="13" fillId="2" fontId="11" numFmtId="0" xfId="0" applyAlignment="1" applyBorder="1" applyFill="1" applyFont="1">
      <alignment shrinkToFit="0" vertical="bottom" wrapText="1"/>
    </xf>
    <xf borderId="13" fillId="2" fontId="11" numFmtId="9" xfId="0" applyAlignment="1" applyBorder="1" applyFill="1" applyFont="1" applyNumberFormat="1">
      <alignment horizontal="right" shrinkToFit="0" vertical="bottom" wrapText="1"/>
    </xf>
    <xf borderId="0" fillId="23" fontId="17" numFmtId="0" xfId="0" applyAlignment="1" applyFill="1" applyFont="1">
      <alignment horizontal="center" vertical="bottom"/>
    </xf>
    <xf borderId="15" fillId="0" fontId="23" numFmtId="2" xfId="0" applyAlignment="1" applyBorder="1" applyFont="1" applyNumberFormat="1">
      <alignment horizontal="right" vertical="bottom"/>
    </xf>
    <xf borderId="0" fillId="2" fontId="17" numFmtId="0" xfId="0" applyAlignment="1" applyFill="1" applyFont="1">
      <alignment horizontal="center" vertical="bottom"/>
    </xf>
    <xf borderId="16" fillId="0" fontId="14" numFmtId="0" xfId="0" applyAlignment="1" applyBorder="1" applyFont="1">
      <alignment horizontal="center" vertical="bottom"/>
    </xf>
    <xf borderId="13" fillId="14" fontId="20" numFmtId="164" xfId="0" applyAlignment="1" applyBorder="1" applyFill="1" applyFont="1" applyNumberFormat="1">
      <alignment horizontal="right" vertical="bottom"/>
    </xf>
    <xf borderId="17" fillId="21" fontId="14" numFmtId="0" xfId="0" applyAlignment="1" applyBorder="1" applyFill="1" applyFont="1">
      <alignment horizontal="center" vertical="bottom"/>
    </xf>
    <xf borderId="19" fillId="21" fontId="14" numFmtId="0" xfId="0" applyAlignment="1" applyBorder="1" applyFill="1" applyFont="1">
      <alignment horizontal="center" vertical="bottom"/>
    </xf>
    <xf borderId="15" fillId="0" fontId="14" numFmtId="0" xfId="0" applyAlignment="1" applyBorder="1" applyFont="1">
      <alignment horizontal="center" vertical="bottom"/>
    </xf>
    <xf borderId="15" fillId="0" fontId="9" numFmtId="0" xfId="0" applyAlignment="1" applyBorder="1" applyFont="1">
      <alignment horizontal="center" shrinkToFit="0" wrapText="0"/>
    </xf>
    <xf borderId="15" fillId="0" fontId="9" numFmtId="0" xfId="0" applyAlignment="1" applyBorder="1" applyFont="1">
      <alignment horizontal="center" shrinkToFit="0" vertical="bottom" wrapText="0"/>
    </xf>
    <xf borderId="21" fillId="2" fontId="11" numFmtId="0" xfId="0" applyAlignment="1" applyBorder="1" applyFill="1" applyFont="1">
      <alignment shrinkToFit="0" vertical="bottom" wrapText="1"/>
    </xf>
    <xf borderId="16" fillId="0" fontId="9" numFmtId="0" xfId="0" applyAlignment="1" applyBorder="1" applyFont="1">
      <alignment horizontal="center" shrinkToFit="0" wrapText="0"/>
    </xf>
    <xf borderId="23" fillId="14" fontId="21" numFmtId="164" xfId="0" applyAlignment="1" applyBorder="1" applyFill="1" applyFont="1" applyNumberFormat="1">
      <alignment horizontal="right" vertical="bottom"/>
    </xf>
    <xf borderId="23" fillId="0" fontId="9" numFmtId="0" xfId="0" applyAlignment="1" applyBorder="1" applyFont="1">
      <alignment shrinkToFit="0" vertical="bottom" wrapText="0"/>
    </xf>
    <xf borderId="15" fillId="2" fontId="11" numFmtId="0" xfId="0" applyAlignment="1" applyBorder="1" applyFill="1" applyFont="1">
      <alignment shrinkToFit="0" vertical="bottom" wrapText="1"/>
    </xf>
    <xf borderId="15" fillId="0" fontId="23" numFmtId="2" xfId="0" applyAlignment="1" applyBorder="1" applyFont="1" applyNumberFormat="1">
      <alignment horizontal="center" vertical="bottom"/>
    </xf>
    <xf borderId="15" fillId="21" fontId="9" numFmtId="0" xfId="0" applyAlignment="1" applyBorder="1" applyFill="1" applyFont="1">
      <alignment horizontal="center" shrinkToFit="0" vertical="bottom" wrapText="0"/>
    </xf>
    <xf borderId="23" fillId="21" fontId="9" numFmtId="0" xfId="0" applyAlignment="1" applyBorder="1" applyFill="1" applyFont="1">
      <alignment horizontal="center" shrinkToFit="0" vertical="bottom" wrapText="0"/>
    </xf>
    <xf borderId="15" fillId="24" fontId="14" numFmtId="0" xfId="0" applyAlignment="1" applyBorder="1" applyFill="1" applyFont="1">
      <alignment horizontal="right" vertical="bottom"/>
    </xf>
    <xf borderId="12" fillId="21" fontId="9" numFmtId="0" xfId="0" applyAlignment="1" applyBorder="1" applyFill="1" applyFont="1">
      <alignment horizontal="center" shrinkToFit="0" wrapText="0"/>
    </xf>
    <xf borderId="15" fillId="21" fontId="14" numFmtId="0" xfId="0" applyAlignment="1" applyBorder="1" applyFill="1" applyFont="1">
      <alignment horizontal="right" vertical="bottom"/>
    </xf>
    <xf borderId="13" fillId="0" fontId="11" numFmtId="9" xfId="0" applyAlignment="1" applyBorder="1" applyFont="1" applyNumberFormat="1">
      <alignment horizontal="right" shrinkToFit="0" vertical="bottom" wrapText="1"/>
    </xf>
    <xf borderId="12" fillId="21" fontId="9" numFmtId="0" xfId="0" applyAlignment="1" applyBorder="1" applyFill="1" applyFont="1">
      <alignment horizontal="center" shrinkToFit="0" vertical="bottom" wrapText="0"/>
    </xf>
    <xf borderId="13" fillId="0" fontId="9" numFmtId="0" xfId="0" applyAlignment="1" applyBorder="1" applyFont="1">
      <alignment shrinkToFit="0" vertical="bottom" wrapText="0"/>
    </xf>
    <xf borderId="15" fillId="19" fontId="13" numFmtId="0" xfId="0" applyAlignment="1" applyBorder="1" applyFill="1" applyFont="1">
      <alignment horizontal="right" vertical="bottom"/>
    </xf>
    <xf borderId="15" fillId="25" fontId="13" numFmtId="0" xfId="0" applyAlignment="1" applyBorder="1" applyFill="1" applyFont="1">
      <alignment horizontal="right" vertical="bottom"/>
    </xf>
    <xf borderId="13" fillId="25" fontId="9" numFmtId="0" xfId="0" applyAlignment="1" applyBorder="1" applyFill="1" applyFont="1">
      <alignment horizontal="center" shrinkToFit="0" vertical="bottom" wrapText="0"/>
    </xf>
    <xf borderId="12" fillId="25" fontId="9" numFmtId="0" xfId="0" applyAlignment="1" applyBorder="1" applyFill="1" applyFont="1">
      <alignment horizontal="center" shrinkToFit="0" vertical="bottom" wrapText="0"/>
    </xf>
    <xf borderId="15" fillId="25" fontId="14" numFmtId="0" xfId="0" applyAlignment="1" applyBorder="1" applyFill="1" applyFont="1">
      <alignment horizontal="right" vertical="bottom"/>
    </xf>
    <xf borderId="15" fillId="25" fontId="13" numFmtId="0" xfId="0" applyBorder="1" applyFill="1" applyFont="1"/>
    <xf borderId="12" fillId="25" fontId="9" numFmtId="0" xfId="0" applyAlignment="1" applyBorder="1" applyFill="1" applyFont="1">
      <alignment horizontal="center" shrinkToFit="0" wrapText="0"/>
    </xf>
    <xf borderId="15" fillId="25" fontId="9" numFmtId="0" xfId="0" applyAlignment="1" applyBorder="1" applyFill="1" applyFont="1">
      <alignment horizontal="center" shrinkToFit="0" wrapText="0"/>
    </xf>
    <xf borderId="15" fillId="25" fontId="9" numFmtId="0" xfId="0" applyAlignment="1" applyBorder="1" applyFill="1" applyFont="1">
      <alignment horizontal="center" shrinkToFit="0" vertical="bottom" wrapText="0"/>
    </xf>
    <xf borderId="13" fillId="16" fontId="9" numFmtId="0" xfId="0" applyAlignment="1" applyBorder="1" applyFill="1" applyFont="1">
      <alignment horizontal="center" shrinkToFit="0" vertical="bottom" wrapText="0"/>
    </xf>
    <xf borderId="12" fillId="16" fontId="9" numFmtId="0" xfId="0" applyAlignment="1" applyBorder="1" applyFill="1" applyFont="1">
      <alignment horizontal="center" shrinkToFit="0" vertical="bottom" wrapText="0"/>
    </xf>
    <xf borderId="15" fillId="16" fontId="14" numFmtId="0" xfId="0" applyAlignment="1" applyBorder="1" applyFill="1" applyFont="1">
      <alignment horizontal="right" vertical="bottom"/>
    </xf>
    <xf borderId="15" fillId="26" fontId="13" numFmtId="0" xfId="0" applyBorder="1" applyFill="1" applyFont="1"/>
    <xf borderId="12" fillId="26" fontId="9" numFmtId="0" xfId="0" applyAlignment="1" applyBorder="1" applyFill="1" applyFont="1">
      <alignment horizontal="center" shrinkToFit="0" wrapText="0"/>
    </xf>
    <xf borderId="15" fillId="26" fontId="14" numFmtId="0" xfId="0" applyAlignment="1" applyBorder="1" applyFill="1" applyFont="1">
      <alignment horizontal="right" vertical="bottom"/>
    </xf>
    <xf borderId="12" fillId="26" fontId="9" numFmtId="0" xfId="0" applyAlignment="1" applyBorder="1" applyFill="1" applyFont="1">
      <alignment horizontal="center" shrinkToFit="0" vertical="bottom" wrapText="0"/>
    </xf>
    <xf borderId="32" fillId="13" fontId="19" numFmtId="0" xfId="0" applyAlignment="1" applyBorder="1" applyFill="1" applyFont="1">
      <alignment vertical="bottom"/>
    </xf>
    <xf borderId="15" fillId="27" fontId="13" numFmtId="0" xfId="0" applyAlignment="1" applyBorder="1" applyFill="1" applyFont="1">
      <alignment horizontal="right" vertical="bottom"/>
    </xf>
    <xf borderId="12" fillId="13" fontId="4" numFmtId="164" xfId="0" applyAlignment="1" applyBorder="1" applyFill="1" applyFont="1" applyNumberFormat="1">
      <alignment horizontal="right" vertical="bottom"/>
    </xf>
    <xf borderId="13" fillId="27" fontId="9" numFmtId="0" xfId="0" applyAlignment="1" applyBorder="1" applyFill="1" applyFont="1">
      <alignment horizontal="center" shrinkToFit="0" vertical="bottom" wrapText="0"/>
    </xf>
    <xf borderId="12" fillId="27" fontId="9" numFmtId="0" xfId="0" applyAlignment="1" applyBorder="1" applyFill="1" applyFont="1">
      <alignment horizontal="center" shrinkToFit="0" vertical="bottom" wrapText="0"/>
    </xf>
    <xf borderId="12" fillId="13" fontId="15" numFmtId="164" xfId="0" applyAlignment="1" applyBorder="1" applyFill="1" applyFont="1" applyNumberFormat="1">
      <alignment horizontal="right" vertical="bottom"/>
    </xf>
    <xf borderId="15" fillId="27" fontId="14" numFmtId="0" xfId="0" applyAlignment="1" applyBorder="1" applyFill="1" applyFont="1">
      <alignment horizontal="right" vertical="bottom"/>
    </xf>
    <xf borderId="12" fillId="14" fontId="4" numFmtId="164" xfId="0" applyAlignment="1" applyBorder="1" applyFill="1" applyFont="1" applyNumberFormat="1">
      <alignment horizontal="right" vertical="bottom"/>
    </xf>
    <xf borderId="15" fillId="27" fontId="13" numFmtId="0" xfId="0" applyBorder="1" applyFill="1" applyFont="1"/>
    <xf borderId="12" fillId="27" fontId="9" numFmtId="0" xfId="0" applyAlignment="1" applyBorder="1" applyFill="1" applyFont="1">
      <alignment horizontal="center" shrinkToFit="0" wrapText="0"/>
    </xf>
    <xf borderId="0" fillId="0" fontId="4" numFmtId="164" xfId="0" applyAlignment="1" applyFont="1" applyNumberFormat="1">
      <alignment vertical="bottom"/>
    </xf>
    <xf borderId="15" fillId="13" fontId="4" numFmtId="2" xfId="0" applyAlignment="1" applyBorder="1" applyFill="1" applyFont="1" applyNumberFormat="1">
      <alignment horizontal="center" vertical="bottom"/>
    </xf>
    <xf borderId="12" fillId="13" fontId="4" numFmtId="2" xfId="0" applyAlignment="1" applyBorder="1" applyFill="1" applyFont="1" applyNumberFormat="1">
      <alignment horizontal="right" vertical="bottom"/>
    </xf>
    <xf borderId="15" fillId="28" fontId="13" numFmtId="0" xfId="0" applyAlignment="1" applyBorder="1" applyFill="1" applyFont="1">
      <alignment horizontal="right" vertical="bottom"/>
    </xf>
    <xf borderId="13" fillId="28" fontId="9" numFmtId="0" xfId="0" applyAlignment="1" applyBorder="1" applyFill="1" applyFont="1">
      <alignment horizontal="center" shrinkToFit="0" vertical="bottom" wrapText="0"/>
    </xf>
    <xf borderId="12" fillId="13" fontId="4" numFmtId="1" xfId="0" applyAlignment="1" applyBorder="1" applyFill="1" applyFont="1" applyNumberFormat="1">
      <alignment horizontal="right" vertical="bottom"/>
    </xf>
    <xf borderId="12" fillId="28" fontId="9" numFmtId="0" xfId="0" applyAlignment="1" applyBorder="1" applyFill="1" applyFont="1">
      <alignment horizontal="center" shrinkToFit="0" vertical="bottom" wrapText="0"/>
    </xf>
    <xf borderId="15" fillId="13" fontId="4" numFmtId="1" xfId="0" applyAlignment="1" applyBorder="1" applyFill="1" applyFont="1" applyNumberFormat="1">
      <alignment horizontal="right" vertical="bottom"/>
    </xf>
    <xf borderId="15" fillId="28" fontId="14" numFmtId="0" xfId="0" applyAlignment="1" applyBorder="1" applyFill="1" applyFont="1">
      <alignment horizontal="right" vertical="bottom"/>
    </xf>
    <xf borderId="15" fillId="13" fontId="4" numFmtId="10" xfId="0" applyAlignment="1" applyBorder="1" applyFill="1" applyFont="1" applyNumberFormat="1">
      <alignment horizontal="right" vertical="bottom"/>
    </xf>
    <xf borderId="15" fillId="28" fontId="13" numFmtId="0" xfId="0" applyBorder="1" applyFill="1" applyFont="1"/>
    <xf borderId="12" fillId="28" fontId="9" numFmtId="0" xfId="0" applyAlignment="1" applyBorder="1" applyFill="1" applyFont="1">
      <alignment horizontal="center" shrinkToFit="0" wrapText="0"/>
    </xf>
    <xf borderId="15" fillId="13" fontId="23" numFmtId="2" xfId="0" applyAlignment="1" applyBorder="1" applyFill="1" applyFont="1" applyNumberFormat="1">
      <alignment horizontal="center" vertical="bottom"/>
    </xf>
    <xf borderId="12" fillId="13" fontId="23" numFmtId="2" xfId="0" applyAlignment="1" applyBorder="1" applyFill="1" applyFont="1" applyNumberFormat="1">
      <alignment horizontal="right" vertical="bottom"/>
    </xf>
    <xf borderId="15" fillId="24" fontId="13" numFmtId="0" xfId="0" applyAlignment="1" applyBorder="1" applyFill="1" applyFont="1">
      <alignment horizontal="right" vertical="bottom"/>
    </xf>
    <xf borderId="15" fillId="6" fontId="13" numFmtId="0" xfId="0" applyAlignment="1" applyBorder="1" applyFill="1" applyFont="1">
      <alignment horizontal="right" vertical="bottom"/>
    </xf>
    <xf borderId="13" fillId="6" fontId="9" numFmtId="0" xfId="0" applyAlignment="1" applyBorder="1" applyFill="1" applyFont="1">
      <alignment horizontal="center" shrinkToFit="0" vertical="bottom" wrapText="0"/>
    </xf>
    <xf borderId="32" fillId="0" fontId="4" numFmtId="0" xfId="0" applyAlignment="1" applyBorder="1" applyFont="1">
      <alignment vertical="bottom"/>
    </xf>
    <xf borderId="12" fillId="6" fontId="9" numFmtId="0" xfId="0" applyAlignment="1" applyBorder="1" applyFill="1" applyFont="1">
      <alignment horizontal="center" shrinkToFit="0" vertical="bottom" wrapText="0"/>
    </xf>
    <xf borderId="20" fillId="0" fontId="4" numFmtId="164" xfId="0" applyAlignment="1" applyBorder="1" applyFont="1" applyNumberFormat="1">
      <alignment vertical="bottom"/>
    </xf>
    <xf borderId="15" fillId="6" fontId="14" numFmtId="0" xfId="0" applyAlignment="1" applyBorder="1" applyFill="1" applyFont="1">
      <alignment horizontal="right" vertical="bottom"/>
    </xf>
    <xf borderId="15" fillId="7" fontId="13" numFmtId="0" xfId="0" applyBorder="1" applyFill="1" applyFont="1"/>
    <xf borderId="32" fillId="10" fontId="19" numFmtId="0" xfId="0" applyAlignment="1" applyBorder="1" applyFill="1" applyFont="1">
      <alignment vertical="bottom"/>
    </xf>
    <xf borderId="12" fillId="21" fontId="9" numFmtId="0" xfId="0" applyAlignment="1" applyBorder="1" applyFill="1" applyFont="1">
      <alignment horizontal="right" shrinkToFit="0" wrapText="0"/>
    </xf>
    <xf borderId="15" fillId="0" fontId="19" numFmtId="164" xfId="0" applyAlignment="1" applyBorder="1" applyFont="1" applyNumberFormat="1">
      <alignment horizontal="right" vertical="bottom"/>
    </xf>
    <xf borderId="15" fillId="21" fontId="13" numFmtId="0" xfId="0" applyBorder="1" applyFill="1" applyFont="1"/>
    <xf borderId="15" fillId="14" fontId="20" numFmtId="164" xfId="0" applyAlignment="1" applyBorder="1" applyFill="1" applyFont="1" applyNumberFormat="1">
      <alignment horizontal="right" vertical="bottom"/>
    </xf>
    <xf borderId="15" fillId="29" fontId="13" numFmtId="0" xfId="0" applyAlignment="1" applyBorder="1" applyFill="1" applyFont="1">
      <alignment horizontal="right" vertical="bottom"/>
    </xf>
    <xf borderId="15" fillId="10" fontId="24" numFmtId="2" xfId="0" applyAlignment="1" applyBorder="1" applyFill="1" applyFont="1" applyNumberFormat="1">
      <alignment horizontal="center" vertical="bottom"/>
    </xf>
    <xf borderId="13" fillId="29" fontId="9" numFmtId="0" xfId="0" applyAlignment="1" applyBorder="1" applyFill="1" applyFont="1">
      <alignment horizontal="center" shrinkToFit="0" vertical="bottom" wrapText="0"/>
    </xf>
    <xf borderId="15" fillId="10" fontId="15" numFmtId="2" xfId="0" applyAlignment="1" applyBorder="1" applyFill="1" applyFont="1" applyNumberFormat="1">
      <alignment horizontal="right" vertical="bottom"/>
    </xf>
    <xf borderId="12" fillId="29" fontId="9" numFmtId="0" xfId="0" applyAlignment="1" applyBorder="1" applyFill="1" applyFont="1">
      <alignment horizontal="center" shrinkToFit="0" vertical="bottom" wrapText="0"/>
    </xf>
    <xf borderId="15" fillId="29" fontId="14" numFmtId="0" xfId="0" applyAlignment="1" applyBorder="1" applyFill="1" applyFont="1">
      <alignment horizontal="right" vertical="bottom"/>
    </xf>
    <xf borderId="15" fillId="29" fontId="13" numFmtId="0" xfId="0" applyBorder="1" applyFill="1" applyFont="1"/>
    <xf borderId="12" fillId="29" fontId="9" numFmtId="0" xfId="0" applyAlignment="1" applyBorder="1" applyFill="1" applyFont="1">
      <alignment horizontal="right" shrinkToFit="0" wrapText="0"/>
    </xf>
    <xf borderId="15" fillId="0" fontId="4" numFmtId="10" xfId="0" applyAlignment="1" applyBorder="1" applyFont="1" applyNumberFormat="1">
      <alignment horizontal="center" vertical="bottom"/>
    </xf>
    <xf borderId="12" fillId="29" fontId="9" numFmtId="0" xfId="0" applyAlignment="1" applyBorder="1" applyFill="1" applyFont="1">
      <alignment horizontal="center" shrinkToFit="0" wrapText="0"/>
    </xf>
    <xf borderId="25" fillId="0" fontId="9" numFmtId="0" xfId="0" applyAlignment="1" applyBorder="1" applyFont="1">
      <alignment horizontal="center" shrinkToFit="0" wrapText="0"/>
    </xf>
    <xf borderId="15" fillId="0" fontId="15" numFmtId="164" xfId="0" applyAlignment="1" applyBorder="1" applyFont="1" applyNumberFormat="1">
      <alignment horizontal="right" vertical="bottom"/>
    </xf>
    <xf borderId="15" fillId="7" fontId="13" numFmtId="0" xfId="0" applyAlignment="1" applyBorder="1" applyFill="1" applyFont="1">
      <alignment horizontal="right" vertical="bottom"/>
    </xf>
    <xf borderId="15" fillId="30" fontId="13" numFmtId="0" xfId="0" applyAlignment="1" applyBorder="1" applyFill="1" applyFont="1">
      <alignment horizontal="right" vertical="bottom"/>
    </xf>
    <xf borderId="13" fillId="30" fontId="9" numFmtId="0" xfId="0" applyAlignment="1" applyBorder="1" applyFill="1" applyFont="1">
      <alignment horizontal="center" shrinkToFit="0" vertical="bottom" wrapText="0"/>
    </xf>
    <xf borderId="12" fillId="30" fontId="9" numFmtId="0" xfId="0" applyAlignment="1" applyBorder="1" applyFill="1" applyFont="1">
      <alignment horizontal="center" shrinkToFit="0" vertical="bottom" wrapText="0"/>
    </xf>
    <xf borderId="15" fillId="30" fontId="14" numFmtId="0" xfId="0" applyAlignment="1" applyBorder="1" applyFill="1" applyFont="1">
      <alignment horizontal="right" vertical="bottom"/>
    </xf>
    <xf borderId="15" fillId="10" fontId="15" numFmtId="2" xfId="0" applyAlignment="1" applyBorder="1" applyFill="1" applyFont="1" applyNumberFormat="1">
      <alignment horizontal="center" vertical="bottom"/>
    </xf>
    <xf borderId="15" fillId="24" fontId="13" numFmtId="0" xfId="0" applyBorder="1" applyFill="1" applyFont="1"/>
    <xf borderId="15" fillId="30" fontId="13" numFmtId="0" xfId="0" applyBorder="1" applyFill="1" applyFont="1"/>
    <xf borderId="12" fillId="30" fontId="11" numFmtId="0" xfId="0" applyAlignment="1" applyBorder="1" applyFill="1" applyFont="1">
      <alignment horizontal="center" shrinkToFit="0" wrapText="0"/>
    </xf>
    <xf borderId="12" fillId="30" fontId="11" numFmtId="0" xfId="0" applyAlignment="1" applyBorder="1" applyFill="1" applyFont="1">
      <alignment horizontal="center" shrinkToFit="0" vertical="bottom" wrapText="0"/>
    </xf>
    <xf borderId="12" fillId="7" fontId="11" numFmtId="0" xfId="0" applyAlignment="1" applyBorder="1" applyFill="1" applyFont="1">
      <alignment horizontal="center" shrinkToFit="0" vertical="bottom" wrapText="0"/>
    </xf>
    <xf borderId="25" fillId="31" fontId="4" numFmtId="9" xfId="0" applyAlignment="1" applyBorder="1" applyFill="1" applyFont="1" applyNumberFormat="1">
      <alignment horizontal="right" vertical="bottom"/>
    </xf>
    <xf borderId="23" fillId="0" fontId="15" numFmtId="164" xfId="0" applyAlignment="1" applyBorder="1" applyFont="1" applyNumberFormat="1">
      <alignment horizontal="right" vertical="bottom"/>
    </xf>
    <xf borderId="23" fillId="14" fontId="4" numFmtId="164" xfId="0" applyAlignment="1" applyBorder="1" applyFill="1" applyFont="1" applyNumberFormat="1">
      <alignment horizontal="right" vertical="bottom"/>
    </xf>
    <xf borderId="13" fillId="13" fontId="9" numFmtId="0" xfId="0" applyAlignment="1" applyBorder="1" applyFill="1" applyFont="1">
      <alignment horizontal="center" shrinkToFit="0" vertical="bottom" wrapText="0"/>
    </xf>
    <xf borderId="15" fillId="10" fontId="25" numFmtId="2" xfId="0" applyAlignment="1" applyBorder="1" applyFill="1" applyFont="1" applyNumberFormat="1">
      <alignment horizontal="center" vertical="bottom"/>
    </xf>
    <xf borderId="12" fillId="13" fontId="9" numFmtId="0" xfId="0" applyAlignment="1" applyBorder="1" applyFill="1" applyFont="1">
      <alignment horizontal="center" shrinkToFit="0" vertical="bottom" wrapText="0"/>
    </xf>
    <xf borderId="15" fillId="10" fontId="19" numFmtId="2" xfId="0" applyAlignment="1" applyBorder="1" applyFill="1" applyFont="1" applyNumberFormat="1">
      <alignment horizontal="right" vertical="bottom"/>
    </xf>
    <xf borderId="15" fillId="13" fontId="14" numFmtId="0" xfId="0" applyAlignment="1" applyBorder="1" applyFill="1" applyFont="1">
      <alignment horizontal="right" vertical="bottom"/>
    </xf>
    <xf borderId="15" fillId="0" fontId="21" numFmtId="2" xfId="0" applyAlignment="1" applyBorder="1" applyFont="1" applyNumberFormat="1">
      <alignment horizontal="right" vertical="bottom"/>
    </xf>
    <xf borderId="0" fillId="0" fontId="4" numFmtId="1" xfId="0" applyAlignment="1" applyFont="1" applyNumberFormat="1">
      <alignment vertical="bottom"/>
    </xf>
    <xf borderId="15" fillId="10" fontId="19" numFmtId="2" xfId="0" applyAlignment="1" applyBorder="1" applyFill="1" applyFont="1" applyNumberFormat="1">
      <alignment horizontal="center" vertical="bottom"/>
    </xf>
    <xf borderId="15" fillId="0" fontId="20" numFmtId="2" xfId="0" applyAlignment="1" applyBorder="1" applyFont="1" applyNumberFormat="1">
      <alignment horizontal="right" vertical="bottom"/>
    </xf>
    <xf borderId="15" fillId="10" fontId="25" numFmtId="2" xfId="0" applyAlignment="1" applyBorder="1" applyFill="1" applyFont="1" applyNumberFormat="1">
      <alignment horizontal="right" vertical="bottom"/>
    </xf>
    <xf borderId="16" fillId="31" fontId="4" numFmtId="9" xfId="0" applyAlignment="1" applyBorder="1" applyFill="1" applyFont="1" applyNumberFormat="1">
      <alignment horizontal="right" vertical="bottom"/>
    </xf>
    <xf borderId="12" fillId="21" fontId="9" numFmtId="0" xfId="0" applyAlignment="1" applyBorder="1" applyFill="1" applyFont="1">
      <alignment horizontal="right" shrinkToFit="0" vertical="bottom" wrapText="0"/>
    </xf>
    <xf borderId="33" fillId="0" fontId="5" numFmtId="0" xfId="0" applyBorder="1" applyFont="1"/>
    <xf borderId="0" fillId="0" fontId="3" numFmtId="0" xfId="0" applyAlignment="1" applyFont="1">
      <alignment readingOrder="0" shrinkToFit="0" vertical="bottom" wrapText="0"/>
    </xf>
    <xf borderId="0" fillId="0" fontId="12" numFmtId="0" xfId="0" applyAlignment="1" applyFont="1">
      <alignment readingOrder="0" vertical="bottom"/>
    </xf>
    <xf borderId="12" fillId="29" fontId="9" numFmtId="0" xfId="0" applyAlignment="1" applyBorder="1" applyFill="1" applyFont="1">
      <alignment horizontal="right" shrinkToFit="0" vertical="bottom" wrapText="0"/>
    </xf>
    <xf borderId="15" fillId="21" fontId="4" numFmtId="0" xfId="0" applyAlignment="1" applyBorder="1" applyFill="1" applyFont="1">
      <alignment horizontal="center" vertical="bottom"/>
    </xf>
    <xf borderId="15" fillId="32" fontId="11" numFmtId="0" xfId="0" applyAlignment="1" applyBorder="1" applyFill="1" applyFont="1">
      <alignment vertical="bottom"/>
    </xf>
    <xf borderId="0" fillId="0" fontId="26" numFmtId="0" xfId="0" applyAlignment="1" applyFont="1">
      <alignment shrinkToFit="0" wrapText="0"/>
    </xf>
    <xf borderId="15" fillId="0" fontId="4" numFmtId="9" xfId="0" applyAlignment="1" applyBorder="1" applyFont="1" applyNumberFormat="1">
      <alignment horizontal="center" vertical="bottom"/>
    </xf>
    <xf borderId="15" fillId="33" fontId="11" numFmtId="0" xfId="0" applyAlignment="1" applyBorder="1" applyFill="1" applyFont="1">
      <alignment vertical="bottom"/>
    </xf>
    <xf borderId="0" fillId="2" fontId="26" numFmtId="0" xfId="0" applyAlignment="1" applyFill="1" applyFont="1">
      <alignment shrinkToFit="0" wrapText="0"/>
    </xf>
    <xf borderId="0" fillId="0" fontId="12" numFmtId="0" xfId="0" applyFont="1"/>
    <xf borderId="15" fillId="34" fontId="11" numFmtId="0" xfId="0" applyAlignment="1" applyBorder="1" applyFill="1" applyFont="1">
      <alignment vertical="bottom"/>
    </xf>
    <xf borderId="0" fillId="0" fontId="9" numFmtId="0" xfId="0" applyAlignment="1" applyFont="1">
      <alignment horizontal="center" shrinkToFit="0" vertical="bottom" wrapText="0"/>
    </xf>
    <xf borderId="17" fillId="35" fontId="9" numFmtId="0" xfId="0" applyAlignment="1" applyBorder="1" applyFill="1" applyFont="1">
      <alignment horizontal="center" shrinkToFit="0" vertical="bottom" wrapText="0"/>
    </xf>
    <xf borderId="15" fillId="36" fontId="11" numFmtId="0" xfId="0" applyAlignment="1" applyBorder="1" applyFill="1" applyFont="1">
      <alignment vertical="bottom"/>
    </xf>
    <xf borderId="15" fillId="37" fontId="11" numFmtId="0" xfId="0" applyAlignment="1" applyBorder="1" applyFill="1" applyFont="1">
      <alignment vertical="bottom"/>
    </xf>
    <xf borderId="15" fillId="38" fontId="11" numFmtId="0" xfId="0" applyAlignment="1" applyBorder="1" applyFill="1" applyFont="1">
      <alignment vertical="bottom"/>
    </xf>
    <xf borderId="15" fillId="35" fontId="9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horizontal="center" vertical="bottom"/>
    </xf>
    <xf borderId="15" fillId="0" fontId="9" numFmtId="0" xfId="0" applyAlignment="1" applyBorder="1" applyFont="1">
      <alignment vertical="bottom"/>
    </xf>
    <xf borderId="15" fillId="35" fontId="9" numFmtId="0" xfId="0" applyAlignment="1" applyBorder="1" applyFill="1" applyFont="1">
      <alignment horizontal="right" vertical="bottom"/>
    </xf>
    <xf borderId="12" fillId="0" fontId="9" numFmtId="0" xfId="0" applyAlignment="1" applyBorder="1" applyFont="1">
      <alignment vertical="bottom"/>
    </xf>
    <xf borderId="17" fillId="30" fontId="9" numFmtId="0" xfId="0" applyAlignment="1" applyBorder="1" applyFill="1" applyFont="1">
      <alignment horizontal="center" shrinkToFit="0" vertical="bottom" wrapText="0"/>
    </xf>
    <xf borderId="15" fillId="30" fontId="9" numFmtId="0" xfId="0" applyAlignment="1" applyBorder="1" applyFill="1" applyFont="1">
      <alignment shrinkToFit="0" vertical="bottom" wrapText="0"/>
    </xf>
    <xf borderId="0" fillId="2" fontId="1" numFmtId="0" xfId="0" applyAlignment="1" applyFill="1" applyFont="1">
      <alignment vertical="bottom"/>
    </xf>
    <xf borderId="0" fillId="0" fontId="15" numFmtId="10" xfId="0" applyFont="1" applyNumberFormat="1"/>
    <xf borderId="0" fillId="6" fontId="15" numFmtId="0" xfId="0" applyFill="1" applyFont="1"/>
    <xf borderId="0" fillId="0" fontId="15" numFmtId="0" xfId="0" applyFont="1"/>
    <xf borderId="15" fillId="30" fontId="9" numFmtId="0" xfId="0" applyAlignment="1" applyBorder="1" applyFill="1" applyFont="1">
      <alignment horizontal="right" vertical="bottom"/>
    </xf>
    <xf borderId="0" fillId="2" fontId="27" numFmtId="0" xfId="0" applyAlignment="1" applyFill="1" applyFont="1">
      <alignment vertical="top"/>
    </xf>
    <xf borderId="0" fillId="0" fontId="4" numFmtId="10" xfId="0" applyFont="1" applyNumberFormat="1"/>
    <xf borderId="0" fillId="6" fontId="4" numFmtId="0" xfId="0" applyFill="1" applyFont="1"/>
    <xf borderId="15" fillId="2" fontId="28" numFmtId="0" xfId="0" applyAlignment="1" applyBorder="1" applyFill="1" applyFont="1">
      <alignment vertical="bottom"/>
    </xf>
    <xf borderId="23" fillId="2" fontId="27" numFmtId="0" xfId="0" applyAlignment="1" applyBorder="1" applyFill="1" applyFont="1">
      <alignment vertical="top"/>
    </xf>
    <xf borderId="15" fillId="0" fontId="4" numFmtId="165" xfId="0" applyBorder="1" applyFont="1" applyNumberFormat="1"/>
    <xf borderId="17" fillId="10" fontId="9" numFmtId="0" xfId="0" applyAlignment="1" applyBorder="1" applyFill="1" applyFont="1">
      <alignment horizontal="center" shrinkToFit="0" vertical="bottom" wrapText="0"/>
    </xf>
    <xf borderId="12" fillId="2" fontId="28" numFmtId="0" xfId="0" applyAlignment="1" applyBorder="1" applyFill="1" applyFont="1">
      <alignment vertical="bottom"/>
    </xf>
    <xf borderId="23" fillId="2" fontId="27" numFmtId="0" xfId="0" applyAlignment="1" applyBorder="1" applyFill="1" applyFont="1">
      <alignment horizontal="right" readingOrder="0" vertical="top"/>
    </xf>
    <xf borderId="13" fillId="2" fontId="27" numFmtId="0" xfId="0" applyAlignment="1" applyBorder="1" applyFill="1" applyFont="1">
      <alignment vertical="top"/>
    </xf>
    <xf borderId="15" fillId="10" fontId="4" numFmtId="0" xfId="0" applyBorder="1" applyFill="1" applyFont="1"/>
    <xf borderId="12" fillId="7" fontId="28" numFmtId="0" xfId="0" applyAlignment="1" applyBorder="1" applyFill="1" applyFont="1">
      <alignment vertical="bottom"/>
    </xf>
    <xf borderId="13" fillId="7" fontId="27" numFmtId="0" xfId="0" applyAlignment="1" applyBorder="1" applyFill="1" applyFont="1">
      <alignment horizontal="right" readingOrder="0" vertical="top"/>
    </xf>
    <xf borderId="15" fillId="10" fontId="9" numFmtId="0" xfId="0" applyAlignment="1" applyBorder="1" applyFill="1" applyFont="1">
      <alignment shrinkToFit="0" vertical="bottom" wrapText="0"/>
    </xf>
    <xf borderId="13" fillId="7" fontId="27" numFmtId="0" xfId="0" applyAlignment="1" applyBorder="1" applyFill="1" applyFont="1">
      <alignment vertical="top"/>
    </xf>
    <xf borderId="5" fillId="0" fontId="4" numFmtId="0" xfId="0" applyAlignment="1" applyBorder="1" applyFont="1">
      <alignment horizontal="right" vertical="bottom"/>
    </xf>
    <xf borderId="15" fillId="10" fontId="9" numFmtId="0" xfId="0" applyAlignment="1" applyBorder="1" applyFill="1" applyFont="1">
      <alignment horizontal="right" vertical="bottom"/>
    </xf>
    <xf borderId="17" fillId="39" fontId="9" numFmtId="0" xfId="0" applyAlignment="1" applyBorder="1" applyFill="1" applyFont="1">
      <alignment horizontal="center" shrinkToFit="0" vertical="bottom" wrapText="0"/>
    </xf>
    <xf borderId="15" fillId="39" fontId="4" numFmtId="0" xfId="0" applyBorder="1" applyFill="1" applyFont="1"/>
    <xf borderId="0" fillId="7" fontId="4" numFmtId="0" xfId="0" applyAlignment="1" applyFill="1" applyFont="1">
      <alignment vertical="bottom"/>
    </xf>
    <xf borderId="12" fillId="13" fontId="28" numFmtId="0" xfId="0" applyAlignment="1" applyBorder="1" applyFill="1" applyFont="1">
      <alignment vertical="bottom"/>
    </xf>
    <xf borderId="15" fillId="39" fontId="9" numFmtId="0" xfId="0" applyAlignment="1" applyBorder="1" applyFill="1" applyFont="1">
      <alignment shrinkToFit="0" vertical="bottom" wrapText="0"/>
    </xf>
    <xf borderId="13" fillId="13" fontId="27" numFmtId="0" xfId="0" applyAlignment="1" applyBorder="1" applyFill="1" applyFont="1">
      <alignment horizontal="right" readingOrder="0" vertical="top"/>
    </xf>
    <xf borderId="13" fillId="13" fontId="27" numFmtId="0" xfId="0" applyAlignment="1" applyBorder="1" applyFill="1" applyFont="1">
      <alignment vertical="top"/>
    </xf>
    <xf borderId="15" fillId="39" fontId="9" numFmtId="0" xfId="0" applyAlignment="1" applyBorder="1" applyFill="1" applyFont="1">
      <alignment horizontal="right" vertical="bottom"/>
    </xf>
    <xf borderId="17" fillId="27" fontId="9" numFmtId="0" xfId="0" applyAlignment="1" applyBorder="1" applyFill="1" applyFont="1">
      <alignment horizontal="center" shrinkToFit="0" vertical="bottom" wrapText="0"/>
    </xf>
    <xf borderId="15" fillId="27" fontId="4" numFmtId="0" xfId="0" applyBorder="1" applyFill="1" applyFont="1"/>
    <xf borderId="17" fillId="0" fontId="9" numFmtId="0" xfId="0" applyAlignment="1" applyBorder="1" applyFont="1">
      <alignment horizontal="center" shrinkToFit="0" vertical="bottom" wrapText="0"/>
    </xf>
    <xf borderId="15" fillId="0" fontId="9" numFmtId="0" xfId="0" applyAlignment="1" applyBorder="1" applyFont="1">
      <alignment shrinkToFit="0" vertical="bottom" wrapText="0"/>
    </xf>
    <xf borderId="15" fillId="0" fontId="9" numFmtId="0" xfId="0" applyAlignment="1" applyBorder="1" applyFont="1">
      <alignment horizontal="right" vertical="bottom"/>
    </xf>
    <xf borderId="15" fillId="10" fontId="4" numFmtId="165" xfId="0" applyBorder="1" applyFill="1" applyFont="1" applyNumberFormat="1"/>
    <xf borderId="0" fillId="0" fontId="17" numFmtId="0" xfId="0" applyAlignment="1" applyFont="1">
      <alignment vertical="bottom"/>
    </xf>
    <xf borderId="0" fillId="0" fontId="13" numFmtId="0" xfId="0" applyAlignment="1" applyFont="1">
      <alignment vertical="bottom"/>
    </xf>
    <xf borderId="28" fillId="0" fontId="12" numFmtId="0" xfId="0" applyAlignment="1" applyBorder="1" applyFont="1">
      <alignment horizontal="center" shrinkToFit="0" vertical="center" wrapText="1"/>
    </xf>
    <xf borderId="16" fillId="40" fontId="13" numFmtId="0" xfId="0" applyAlignment="1" applyBorder="1" applyFill="1" applyFont="1">
      <alignment horizontal="center" vertical="bottom"/>
    </xf>
    <xf borderId="34" fillId="2" fontId="15" numFmtId="0" xfId="0" applyAlignment="1" applyBorder="1" applyFill="1" applyFont="1">
      <alignment horizontal="center" shrinkToFit="0" vertical="top" wrapText="1"/>
    </xf>
    <xf borderId="0" fillId="2" fontId="15" numFmtId="0" xfId="0" applyAlignment="1" applyFill="1" applyFont="1">
      <alignment horizontal="center" shrinkToFit="0" vertical="bottom" wrapText="1"/>
    </xf>
    <xf borderId="3" fillId="40" fontId="13" numFmtId="0" xfId="0" applyAlignment="1" applyBorder="1" applyFill="1" applyFont="1">
      <alignment horizontal="center" vertical="bottom"/>
    </xf>
    <xf borderId="28" fillId="2" fontId="12" numFmtId="0" xfId="0" applyAlignment="1" applyBorder="1" applyFill="1" applyFont="1">
      <alignment horizontal="center" shrinkToFit="0" vertical="center" wrapText="1"/>
    </xf>
    <xf borderId="5" fillId="40" fontId="13" numFmtId="0" xfId="0" applyAlignment="1" applyBorder="1" applyFill="1" applyFont="1">
      <alignment horizontal="center" shrinkToFit="0" vertical="bottom" wrapText="1"/>
    </xf>
    <xf borderId="0" fillId="2" fontId="4" numFmtId="0" xfId="0" applyAlignment="1" applyFill="1" applyFont="1">
      <alignment shrinkToFit="0" wrapText="1"/>
    </xf>
    <xf borderId="28" fillId="0" fontId="12" numFmtId="0" xfId="0" applyAlignment="1" applyBorder="1" applyFont="1">
      <alignment horizontal="center" shrinkToFit="0" vertical="bottom" wrapText="1"/>
    </xf>
    <xf borderId="30" fillId="2" fontId="15" numFmtId="0" xfId="0" applyAlignment="1" applyBorder="1" applyFill="1" applyFont="1">
      <alignment horizontal="center" shrinkToFit="0" vertical="top" wrapText="1"/>
    </xf>
    <xf borderId="5" fillId="40" fontId="16" numFmtId="0" xfId="0" applyAlignment="1" applyBorder="1" applyFill="1" applyFont="1">
      <alignment horizontal="center" vertical="bottom"/>
    </xf>
    <xf borderId="35" fillId="2" fontId="15" numFmtId="0" xfId="0" applyAlignment="1" applyBorder="1" applyFill="1" applyFont="1">
      <alignment horizontal="left" shrinkToFit="0" vertical="top" wrapText="1"/>
    </xf>
    <xf borderId="36" fillId="0" fontId="15" numFmtId="0" xfId="0" applyAlignment="1" applyBorder="1" applyFont="1">
      <alignment shrinkToFit="0" vertical="bottom" wrapText="1"/>
    </xf>
    <xf borderId="5" fillId="40" fontId="13" numFmtId="0" xfId="0" applyAlignment="1" applyBorder="1" applyFill="1" applyFont="1">
      <alignment horizontal="center" vertical="bottom"/>
    </xf>
    <xf borderId="37" fillId="0" fontId="15" numFmtId="0" xfId="0" applyAlignment="1" applyBorder="1" applyFont="1">
      <alignment shrinkToFit="0" vertical="bottom" wrapText="1"/>
    </xf>
    <xf borderId="38" fillId="0" fontId="15" numFmtId="0" xfId="0" applyAlignment="1" applyBorder="1" applyFont="1">
      <alignment shrinkToFit="0" vertical="bottom" wrapText="1"/>
    </xf>
    <xf borderId="0" fillId="2" fontId="15" numFmtId="0" xfId="0" applyAlignment="1" applyFill="1" applyFont="1">
      <alignment shrinkToFit="0" vertical="bottom" wrapText="1"/>
    </xf>
    <xf borderId="8" fillId="40" fontId="13" numFmtId="0" xfId="0" applyAlignment="1" applyBorder="1" applyFill="1" applyFont="1">
      <alignment horizontal="center" vertical="bottom"/>
    </xf>
    <xf borderId="35" fillId="2" fontId="15" numFmtId="0" xfId="0" applyAlignment="1" applyBorder="1" applyFill="1" applyFont="1">
      <alignment horizontal="center" shrinkToFit="0" vertical="top" wrapText="1"/>
    </xf>
    <xf borderId="39" fillId="0" fontId="15" numFmtId="0" xfId="0" applyAlignment="1" applyBorder="1" applyFont="1">
      <alignment shrinkToFit="0" vertical="bottom" wrapText="1"/>
    </xf>
    <xf borderId="39" fillId="0" fontId="4" numFmtId="166" xfId="0" applyAlignment="1" applyBorder="1" applyFont="1" applyNumberFormat="1">
      <alignment horizontal="left" shrinkToFit="0" vertical="bottom" wrapText="1"/>
    </xf>
    <xf borderId="39" fillId="0" fontId="4" numFmtId="1" xfId="0" applyAlignment="1" applyBorder="1" applyFont="1" applyNumberFormat="1">
      <alignment horizontal="right" shrinkToFit="0" vertical="bottom" wrapText="1"/>
    </xf>
    <xf borderId="0" fillId="2" fontId="22" numFmtId="0" xfId="0" applyAlignment="1" applyFill="1" applyFont="1">
      <alignment horizontal="left" shrinkToFit="0" vertical="bottom" wrapText="1"/>
    </xf>
    <xf borderId="0" fillId="0" fontId="22" numFmtId="0" xfId="0" applyAlignment="1" applyFont="1">
      <alignment horizontal="left" shrinkToFit="0" vertical="bottom" wrapText="1"/>
    </xf>
    <xf borderId="35" fillId="2" fontId="15" numFmtId="0" xfId="0" applyAlignment="1" applyBorder="1" applyFill="1" applyFont="1">
      <alignment horizontal="left" shrinkToFit="0" vertical="bottom" wrapText="1"/>
    </xf>
    <xf borderId="0" fillId="2" fontId="4" numFmtId="165" xfId="0" applyAlignment="1" applyFill="1" applyFont="1" applyNumberFormat="1">
      <alignment horizontal="right" shrinkToFit="0" vertical="bottom" wrapText="1"/>
    </xf>
    <xf borderId="39" fillId="0" fontId="4" numFmtId="166" xfId="0" applyAlignment="1" applyBorder="1" applyFont="1" applyNumberFormat="1">
      <alignment shrinkToFit="0" vertical="bottom" wrapText="1"/>
    </xf>
    <xf borderId="39" fillId="0" fontId="15" numFmtId="1" xfId="0" applyAlignment="1" applyBorder="1" applyFont="1" applyNumberFormat="1">
      <alignment horizontal="right" shrinkToFit="0" vertical="bottom" wrapText="1"/>
    </xf>
    <xf borderId="20" fillId="40" fontId="16" numFmtId="0" xfId="0" applyAlignment="1" applyBorder="1" applyFill="1" applyFont="1">
      <alignment horizontal="center" vertical="bottom"/>
    </xf>
    <xf borderId="39" fillId="0" fontId="22" numFmtId="0" xfId="0" applyAlignment="1" applyBorder="1" applyFont="1">
      <alignment shrinkToFit="0" vertical="bottom" wrapText="1"/>
    </xf>
    <xf borderId="0" fillId="0" fontId="22" numFmtId="0" xfId="0" applyAlignment="1" applyFont="1">
      <alignment shrinkToFit="0" vertical="bottom" wrapText="1"/>
    </xf>
    <xf borderId="35" fillId="0" fontId="15" numFmtId="0" xfId="0" applyAlignment="1" applyBorder="1" applyFont="1">
      <alignment shrinkToFit="0" vertical="bottom" wrapText="1"/>
    </xf>
    <xf borderId="0" fillId="2" fontId="22" numFmtId="0" xfId="0" applyAlignment="1" applyFill="1" applyFont="1">
      <alignment shrinkToFit="0" vertical="bottom" wrapText="1"/>
    </xf>
    <xf borderId="35" fillId="0" fontId="15" numFmtId="165" xfId="0" applyAlignment="1" applyBorder="1" applyFont="1" applyNumberFormat="1">
      <alignment shrinkToFit="0" vertical="bottom" wrapText="1"/>
    </xf>
    <xf borderId="21" fillId="0" fontId="13" numFmtId="0" xfId="0" applyAlignment="1" applyBorder="1" applyFont="1">
      <alignment vertical="bottom"/>
    </xf>
    <xf borderId="40" fillId="0" fontId="15" numFmtId="0" xfId="0" applyAlignment="1" applyBorder="1" applyFont="1">
      <alignment shrinkToFit="0" vertical="bottom" wrapText="1"/>
    </xf>
    <xf borderId="21" fillId="0" fontId="13" numFmtId="0" xfId="0" applyAlignment="1" applyBorder="1" applyFont="1">
      <alignment horizontal="center" vertical="bottom"/>
    </xf>
    <xf borderId="41" fillId="0" fontId="15" numFmtId="165" xfId="0" applyAlignment="1" applyBorder="1" applyFont="1" applyNumberFormat="1">
      <alignment shrinkToFit="0" vertical="bottom" wrapText="1"/>
    </xf>
    <xf borderId="0" fillId="0" fontId="13" numFmtId="0" xfId="0" applyAlignment="1" applyFont="1">
      <alignment horizontal="center" vertical="bottom"/>
    </xf>
    <xf borderId="34" fillId="0" fontId="4" numFmtId="165" xfId="0" applyAlignment="1" applyBorder="1" applyFont="1" applyNumberFormat="1">
      <alignment horizontal="right" shrinkToFit="0" vertical="bottom" wrapText="1"/>
    </xf>
    <xf borderId="42" fillId="41" fontId="11" numFmtId="165" xfId="0" applyAlignment="1" applyBorder="1" applyFill="1" applyFont="1" applyNumberFormat="1">
      <alignment horizontal="right" shrinkToFit="0" vertical="bottom" wrapText="1"/>
    </xf>
    <xf borderId="34" fillId="0" fontId="15" numFmtId="165" xfId="0" applyAlignment="1" applyBorder="1" applyFont="1" applyNumberFormat="1">
      <alignment shrinkToFit="0" vertical="bottom" wrapText="1"/>
    </xf>
    <xf borderId="0" fillId="0" fontId="13" numFmtId="10" xfId="0" applyAlignment="1" applyFont="1" applyNumberFormat="1">
      <alignment horizontal="right" vertical="bottom"/>
    </xf>
    <xf borderId="26" fillId="0" fontId="13" numFmtId="10" xfId="0" applyAlignment="1" applyBorder="1" applyFont="1" applyNumberFormat="1">
      <alignment horizontal="right" vertical="bottom"/>
    </xf>
    <xf borderId="0" fillId="2" fontId="22" numFmtId="0" xfId="0" applyAlignment="1" applyFill="1" applyFont="1">
      <alignment horizontal="center" shrinkToFit="0" vertical="center" wrapText="1"/>
    </xf>
    <xf borderId="0" fillId="2" fontId="9" numFmtId="9" xfId="0" applyAlignment="1" applyFill="1" applyFont="1" applyNumberFormat="1">
      <alignment horizontal="right" shrinkToFit="0" wrapText="1"/>
    </xf>
    <xf borderId="18" fillId="0" fontId="13" numFmtId="0" xfId="0" applyAlignment="1" applyBorder="1" applyFont="1">
      <alignment vertical="bottom"/>
    </xf>
    <xf borderId="18" fillId="0" fontId="13" numFmtId="0" xfId="0" applyAlignment="1" applyBorder="1" applyFont="1">
      <alignment horizontal="center" vertical="bottom"/>
    </xf>
    <xf borderId="20" fillId="0" fontId="13" numFmtId="0" xfId="0" applyAlignment="1" applyBorder="1" applyFont="1">
      <alignment horizontal="center" vertical="bottom"/>
    </xf>
    <xf borderId="26" fillId="0" fontId="4" numFmtId="0" xfId="0" applyAlignment="1" applyBorder="1" applyFont="1">
      <alignment vertical="bottom"/>
    </xf>
    <xf borderId="17" fillId="40" fontId="16" numFmtId="0" xfId="0" applyAlignment="1" applyBorder="1" applyFill="1" applyFont="1">
      <alignment vertical="bottom"/>
    </xf>
    <xf borderId="19" fillId="40" fontId="16" numFmtId="0" xfId="0" applyAlignment="1" applyBorder="1" applyFill="1" applyFont="1">
      <alignment horizontal="center" vertical="bottom"/>
    </xf>
    <xf borderId="23" fillId="40" fontId="13" numFmtId="10" xfId="0" applyAlignment="1" applyBorder="1" applyFill="1" applyFont="1" applyNumberFormat="1">
      <alignment horizontal="right" vertical="bottom"/>
    </xf>
    <xf borderId="43" fillId="30" fontId="6" numFmtId="0" xfId="0" applyAlignment="1" applyBorder="1" applyFill="1" applyFont="1">
      <alignment horizontal="center" shrinkToFit="0" wrapText="0"/>
    </xf>
    <xf borderId="44" fillId="0" fontId="5" numFmtId="0" xfId="0" applyBorder="1" applyFont="1"/>
    <xf borderId="5" fillId="0" fontId="13" numFmtId="0" xfId="0" applyAlignment="1" applyBorder="1" applyFont="1">
      <alignment vertical="bottom"/>
    </xf>
    <xf borderId="45" fillId="0" fontId="5" numFmtId="0" xfId="0" applyBorder="1" applyFont="1"/>
    <xf borderId="0" fillId="6" fontId="29" numFmtId="0" xfId="0" applyAlignment="1" applyFill="1" applyFont="1">
      <alignment horizontal="center" vertical="center"/>
    </xf>
    <xf borderId="46" fillId="0" fontId="5" numFmtId="0" xfId="0" applyBorder="1" applyFont="1"/>
    <xf borderId="31" fillId="0" fontId="5" numFmtId="0" xfId="0" applyBorder="1" applyFont="1"/>
    <xf borderId="47" fillId="0" fontId="5" numFmtId="0" xfId="0" applyBorder="1" applyFont="1"/>
    <xf borderId="5" fillId="0" fontId="13" numFmtId="0" xfId="0" applyAlignment="1" applyBorder="1" applyFont="1">
      <alignment horizontal="center" vertical="bottom"/>
    </xf>
    <xf borderId="25" fillId="6" fontId="4" numFmtId="0" xfId="0" applyBorder="1" applyFill="1" applyFont="1"/>
    <xf borderId="18" fillId="22" fontId="15" numFmtId="0" xfId="0" applyAlignment="1" applyBorder="1" applyFill="1" applyFont="1">
      <alignment horizontal="center"/>
    </xf>
    <xf borderId="20" fillId="0" fontId="13" numFmtId="0" xfId="0" applyAlignment="1" applyBorder="1" applyFont="1">
      <alignment vertical="bottom"/>
    </xf>
    <xf borderId="15" fillId="30" fontId="15" numFmtId="0" xfId="0" applyAlignment="1" applyBorder="1" applyFill="1" applyFont="1">
      <alignment horizontal="center"/>
    </xf>
    <xf borderId="15" fillId="30" fontId="26" numFmtId="0" xfId="0" applyAlignment="1" applyBorder="1" applyFill="1" applyFont="1">
      <alignment shrinkToFit="0" wrapText="1"/>
    </xf>
    <xf borderId="15" fillId="2" fontId="4" numFmtId="0" xfId="0" applyAlignment="1" applyBorder="1" applyFill="1" applyFont="1">
      <alignment horizontal="center" vertical="bottom"/>
    </xf>
    <xf borderId="15" fillId="0" fontId="4" numFmtId="0" xfId="0" applyAlignment="1" applyBorder="1" applyFont="1">
      <alignment horizontal="center" readingOrder="0"/>
    </xf>
    <xf borderId="15" fillId="0" fontId="4" numFmtId="0" xfId="0" applyAlignment="1" applyBorder="1" applyFont="1">
      <alignment horizontal="center"/>
    </xf>
    <xf borderId="3" fillId="42" fontId="13" numFmtId="0" xfId="0" applyAlignment="1" applyBorder="1" applyFill="1" applyFont="1">
      <alignment horizontal="center" vertical="bottom"/>
    </xf>
    <xf borderId="15" fillId="30" fontId="4" numFmtId="0" xfId="0" applyAlignment="1" applyBorder="1" applyFill="1" applyFont="1">
      <alignment shrinkToFit="0" vertical="bottom" wrapText="1"/>
    </xf>
    <xf borderId="5" fillId="42" fontId="13" numFmtId="0" xfId="0" applyAlignment="1" applyBorder="1" applyFill="1" applyFont="1">
      <alignment horizontal="right" vertical="bottom"/>
    </xf>
    <xf borderId="8" fillId="42" fontId="13" numFmtId="10" xfId="0" applyAlignment="1" applyBorder="1" applyFill="1" applyFont="1" applyNumberFormat="1">
      <alignment horizontal="right" vertical="bottom"/>
    </xf>
    <xf borderId="20" fillId="42" fontId="13" numFmtId="0" xfId="0" applyAlignment="1" applyBorder="1" applyFill="1" applyFont="1">
      <alignment horizontal="right" vertical="bottom"/>
    </xf>
    <xf borderId="13" fillId="42" fontId="13" numFmtId="0" xfId="0" applyAlignment="1" applyBorder="1" applyFill="1" applyFont="1">
      <alignment horizontal="right" vertical="bottom"/>
    </xf>
    <xf borderId="0" fillId="0" fontId="14" numFmtId="0" xfId="0" applyAlignment="1" applyFont="1">
      <alignment horizontal="right" vertical="bottom"/>
    </xf>
    <xf borderId="48" fillId="30" fontId="26" numFmtId="0" xfId="0" applyAlignment="1" applyBorder="1" applyFill="1" applyFont="1">
      <alignment shrinkToFit="0" wrapText="1"/>
    </xf>
    <xf borderId="48" fillId="2" fontId="4" numFmtId="0" xfId="0" applyAlignment="1" applyBorder="1" applyFill="1" applyFont="1">
      <alignment horizontal="center" vertical="bottom"/>
    </xf>
    <xf borderId="15" fillId="19" fontId="26" numFmtId="0" xfId="0" applyAlignment="1" applyBorder="1" applyFill="1" applyFont="1">
      <alignment shrinkToFit="0" wrapText="1"/>
    </xf>
    <xf borderId="15" fillId="19" fontId="4" numFmtId="0" xfId="0" applyAlignment="1" applyBorder="1" applyFill="1" applyFont="1">
      <alignment horizontal="center" readingOrder="0" vertical="bottom"/>
    </xf>
    <xf borderId="15" fillId="19" fontId="4" numFmtId="0" xfId="0" applyAlignment="1" applyBorder="1" applyFill="1" applyFont="1">
      <alignment horizontal="center" vertical="bottom"/>
    </xf>
    <xf borderId="15" fillId="19" fontId="4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39</xdr:col>
      <xdr:colOff>466725</xdr:colOff>
      <xdr:row>53</xdr:row>
      <xdr:rowOff>171450</xdr:rowOff>
    </xdr:from>
    <xdr:ext cx="5715000" cy="3533775"/>
    <xdr:pic>
      <xdr:nvPicPr>
        <xdr:cNvPr id="0" name="image2.png" title="Chart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46</xdr:col>
      <xdr:colOff>409575</xdr:colOff>
      <xdr:row>53</xdr:row>
      <xdr:rowOff>171450</xdr:rowOff>
    </xdr:from>
    <xdr:ext cx="5715000" cy="3533775"/>
    <xdr:pic>
      <xdr:nvPicPr>
        <xdr:cNvPr id="0" name="image1.png" title="Chart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75"/>
    <col customWidth="1" min="2" max="9" width="11.63"/>
  </cols>
  <sheetData>
    <row r="1">
      <c r="A1" s="3" t="s">
        <v>0</v>
      </c>
      <c r="B1" s="5"/>
      <c r="C1" s="5"/>
      <c r="D1" s="5"/>
      <c r="E1" s="5"/>
      <c r="F1" s="5"/>
      <c r="G1" s="5"/>
      <c r="H1" s="5"/>
      <c r="I1" s="9"/>
    </row>
    <row r="2" ht="15.75" customHeight="1">
      <c r="A2" s="11" t="s">
        <v>5</v>
      </c>
      <c r="B2" s="14" t="s">
        <v>6</v>
      </c>
      <c r="C2" s="14">
        <v>1.0</v>
      </c>
      <c r="D2" s="14">
        <v>2.0</v>
      </c>
      <c r="E2" s="14">
        <v>3.0</v>
      </c>
      <c r="F2" s="14">
        <v>4.0</v>
      </c>
      <c r="G2" s="14">
        <v>5.0</v>
      </c>
      <c r="H2" s="14">
        <v>6.0</v>
      </c>
      <c r="I2" s="14" t="s">
        <v>7</v>
      </c>
    </row>
    <row r="3" ht="15.75" customHeight="1">
      <c r="A3" s="20" t="s">
        <v>8</v>
      </c>
      <c r="B3" s="22">
        <v>120.0</v>
      </c>
      <c r="C3" s="22">
        <v>151.0</v>
      </c>
      <c r="D3" s="22">
        <v>143.0</v>
      </c>
      <c r="E3" s="22">
        <v>162.0</v>
      </c>
      <c r="F3" s="22">
        <v>154.0</v>
      </c>
      <c r="G3" s="22">
        <v>168.0</v>
      </c>
      <c r="H3" s="22">
        <v>151.0</v>
      </c>
      <c r="I3" s="25">
        <v>1049.0</v>
      </c>
    </row>
    <row r="4" ht="15.75" customHeight="1">
      <c r="A4" s="28" t="s">
        <v>11</v>
      </c>
      <c r="B4" s="32">
        <v>130.0</v>
      </c>
      <c r="C4" s="32">
        <v>36.0</v>
      </c>
      <c r="D4" s="32">
        <v>30.0</v>
      </c>
      <c r="E4" s="32">
        <v>31.0</v>
      </c>
      <c r="F4" s="32">
        <v>25.0</v>
      </c>
      <c r="G4" s="32">
        <v>21.0</v>
      </c>
      <c r="H4" s="32">
        <v>10.0</v>
      </c>
      <c r="I4" s="49">
        <f>sum(B4:H4)</f>
        <v>283</v>
      </c>
    </row>
    <row r="5" ht="15.75" customHeight="1">
      <c r="A5" s="28" t="s">
        <v>35</v>
      </c>
      <c r="B5" s="57">
        <f t="shared" ref="B5:I5" si="1">B4/B3</f>
        <v>1.083333333</v>
      </c>
      <c r="C5" s="57">
        <f t="shared" si="1"/>
        <v>0.238410596</v>
      </c>
      <c r="D5" s="57">
        <f t="shared" si="1"/>
        <v>0.2097902098</v>
      </c>
      <c r="E5" s="57">
        <f t="shared" si="1"/>
        <v>0.1913580247</v>
      </c>
      <c r="F5" s="57">
        <f t="shared" si="1"/>
        <v>0.1623376623</v>
      </c>
      <c r="G5" s="57">
        <f t="shared" si="1"/>
        <v>0.125</v>
      </c>
      <c r="H5" s="57">
        <f t="shared" si="1"/>
        <v>0.06622516556</v>
      </c>
      <c r="I5" s="68">
        <f t="shared" si="1"/>
        <v>0.2697807436</v>
      </c>
    </row>
    <row r="6" ht="15.75" customHeight="1">
      <c r="A6" s="70" t="s">
        <v>44</v>
      </c>
      <c r="B6" s="73">
        <v>0.9279</v>
      </c>
      <c r="C6" s="73">
        <v>0.9406</v>
      </c>
      <c r="D6" s="73">
        <v>0.9469</v>
      </c>
      <c r="E6" s="73">
        <v>0.953</v>
      </c>
      <c r="F6" s="73">
        <v>0.9573</v>
      </c>
      <c r="G6" s="73">
        <v>0.9532</v>
      </c>
      <c r="H6" s="73">
        <v>0.9598</v>
      </c>
      <c r="I6" s="76">
        <v>0.949</v>
      </c>
    </row>
    <row r="7" ht="15.75" customHeight="1">
      <c r="A7" s="28" t="s">
        <v>46</v>
      </c>
      <c r="B7" s="79">
        <v>57.0</v>
      </c>
      <c r="C7" s="79">
        <v>82.0</v>
      </c>
      <c r="D7" s="79">
        <v>69.0</v>
      </c>
      <c r="E7" s="79">
        <v>84.0</v>
      </c>
      <c r="F7" s="79">
        <v>77.0</v>
      </c>
      <c r="G7" s="79">
        <v>78.0</v>
      </c>
      <c r="H7" s="79">
        <v>66.0</v>
      </c>
      <c r="I7" s="82">
        <v>513.0</v>
      </c>
    </row>
    <row r="8" ht="15.75" customHeight="1">
      <c r="A8" s="28" t="s">
        <v>50</v>
      </c>
      <c r="B8" s="84">
        <v>63.0</v>
      </c>
      <c r="C8" s="84">
        <v>69.0</v>
      </c>
      <c r="D8" s="84">
        <v>74.0</v>
      </c>
      <c r="E8" s="84">
        <v>78.0</v>
      </c>
      <c r="F8" s="84">
        <v>77.0</v>
      </c>
      <c r="G8" s="84">
        <v>90.0</v>
      </c>
      <c r="H8" s="84">
        <v>85.0</v>
      </c>
      <c r="I8" s="82">
        <v>536.0</v>
      </c>
    </row>
    <row r="9" ht="15.75" customHeight="1">
      <c r="A9" s="87" t="s">
        <v>52</v>
      </c>
      <c r="B9" s="90">
        <v>44.0</v>
      </c>
      <c r="C9" s="90">
        <v>57.0</v>
      </c>
      <c r="D9" s="90">
        <v>39.0</v>
      </c>
      <c r="E9" s="90">
        <v>32.0</v>
      </c>
      <c r="F9" s="90">
        <v>43.0</v>
      </c>
      <c r="G9" s="90">
        <v>34.0</v>
      </c>
      <c r="H9" s="90">
        <v>31.0</v>
      </c>
      <c r="I9" s="25">
        <v>280.0</v>
      </c>
    </row>
    <row r="10" ht="15.75" customHeight="1">
      <c r="A10" s="87" t="s">
        <v>55</v>
      </c>
      <c r="B10" s="22">
        <v>44.0</v>
      </c>
      <c r="C10" s="22">
        <v>49.0</v>
      </c>
      <c r="D10" s="22">
        <v>52.0</v>
      </c>
      <c r="E10" s="22">
        <v>57.0</v>
      </c>
      <c r="F10" s="22">
        <v>45.0</v>
      </c>
      <c r="G10" s="22">
        <v>61.0</v>
      </c>
      <c r="H10" s="22">
        <v>53.0</v>
      </c>
      <c r="I10" s="25">
        <v>361.0</v>
      </c>
    </row>
    <row r="11" ht="15.75" customHeight="1">
      <c r="A11" s="87" t="s">
        <v>56</v>
      </c>
      <c r="B11" s="22">
        <v>0.0</v>
      </c>
      <c r="C11" s="97" t="s">
        <v>57</v>
      </c>
      <c r="D11" s="22">
        <v>0.0</v>
      </c>
      <c r="E11" s="97" t="s">
        <v>57</v>
      </c>
      <c r="F11" s="22">
        <v>0.0</v>
      </c>
      <c r="G11" s="97" t="s">
        <v>57</v>
      </c>
      <c r="H11" s="22">
        <v>0.0</v>
      </c>
      <c r="I11" s="25">
        <v>5.0</v>
      </c>
    </row>
    <row r="12" ht="15.75" customHeight="1">
      <c r="A12" s="87" t="s">
        <v>60</v>
      </c>
      <c r="B12" s="22">
        <v>20.0</v>
      </c>
      <c r="C12" s="22">
        <v>31.0</v>
      </c>
      <c r="D12" s="22">
        <v>40.0</v>
      </c>
      <c r="E12" s="22">
        <v>49.0</v>
      </c>
      <c r="F12" s="22">
        <v>58.0</v>
      </c>
      <c r="G12" s="22">
        <v>58.0</v>
      </c>
      <c r="H12" s="22">
        <v>58.0</v>
      </c>
      <c r="I12" s="25">
        <v>314.0</v>
      </c>
    </row>
    <row r="13" ht="15.75" customHeight="1">
      <c r="A13" s="87" t="s">
        <v>61</v>
      </c>
      <c r="B13" s="97" t="s">
        <v>57</v>
      </c>
      <c r="C13" s="97" t="s">
        <v>57</v>
      </c>
      <c r="D13" s="22">
        <v>7.0</v>
      </c>
      <c r="E13" s="22">
        <v>8.0</v>
      </c>
      <c r="F13" s="97" t="s">
        <v>57</v>
      </c>
      <c r="G13" s="97" t="s">
        <v>57</v>
      </c>
      <c r="H13" s="22">
        <v>7.0</v>
      </c>
      <c r="I13" s="25">
        <v>37.0</v>
      </c>
    </row>
    <row r="14" ht="15.75" customHeight="1">
      <c r="A14" s="87" t="s">
        <v>62</v>
      </c>
      <c r="B14" s="97" t="s">
        <v>57</v>
      </c>
      <c r="C14" s="97" t="s">
        <v>57</v>
      </c>
      <c r="D14" s="22">
        <v>0.0</v>
      </c>
      <c r="E14" s="97" t="s">
        <v>57</v>
      </c>
      <c r="F14" s="97" t="s">
        <v>57</v>
      </c>
      <c r="G14" s="22">
        <v>5.0</v>
      </c>
      <c r="H14" s="22">
        <v>0.0</v>
      </c>
      <c r="I14" s="25">
        <v>16.0</v>
      </c>
    </row>
    <row r="15" ht="15.75" customHeight="1">
      <c r="A15" s="87" t="s">
        <v>64</v>
      </c>
      <c r="B15" s="97" t="s">
        <v>57</v>
      </c>
      <c r="C15" s="22">
        <v>6.0</v>
      </c>
      <c r="D15" s="22">
        <v>5.0</v>
      </c>
      <c r="E15" s="22">
        <v>12.0</v>
      </c>
      <c r="F15" s="97" t="s">
        <v>57</v>
      </c>
      <c r="G15" s="97" t="s">
        <v>57</v>
      </c>
      <c r="H15" s="97" t="s">
        <v>57</v>
      </c>
      <c r="I15" s="25">
        <v>36.0</v>
      </c>
    </row>
    <row r="16" ht="15.75" customHeight="1">
      <c r="A16" s="87" t="s">
        <v>65</v>
      </c>
      <c r="B16" s="108">
        <v>0.26666666666666666</v>
      </c>
      <c r="C16" s="108">
        <v>0.2980132450331126</v>
      </c>
      <c r="D16" s="108">
        <v>0.36363636363636365</v>
      </c>
      <c r="E16" s="108">
        <v>0.4506172839506173</v>
      </c>
      <c r="F16" s="108">
        <v>0.42857142857142855</v>
      </c>
      <c r="G16" s="108">
        <v>0.43452380952380953</v>
      </c>
      <c r="H16" s="108">
        <v>0.44370860927152317</v>
      </c>
      <c r="I16" s="109">
        <v>0.38894184938036225</v>
      </c>
    </row>
    <row r="17" ht="15.75" customHeight="1">
      <c r="A17" s="87" t="s">
        <v>68</v>
      </c>
      <c r="B17" s="108">
        <v>0.36666666666666664</v>
      </c>
      <c r="C17" s="108">
        <v>0.37748344370860926</v>
      </c>
      <c r="D17" s="108">
        <v>0.2727272727272727</v>
      </c>
      <c r="E17" s="108">
        <v>0.19753086419753085</v>
      </c>
      <c r="F17" s="108">
        <v>0.2792207792207792</v>
      </c>
      <c r="G17" s="108">
        <v>0.20238095238095238</v>
      </c>
      <c r="H17" s="108">
        <v>0.2052980132450331</v>
      </c>
      <c r="I17" s="109">
        <v>0.2669208770257388</v>
      </c>
    </row>
    <row r="18" ht="15.75" customHeight="1">
      <c r="A18" s="28" t="s">
        <v>69</v>
      </c>
      <c r="B18" s="79">
        <v>11.0</v>
      </c>
      <c r="C18" s="79">
        <v>17.0</v>
      </c>
      <c r="D18" s="79">
        <v>14.0</v>
      </c>
      <c r="E18" s="79">
        <v>14.0</v>
      </c>
      <c r="F18" s="79">
        <v>19.0</v>
      </c>
      <c r="G18" s="79">
        <v>14.0</v>
      </c>
      <c r="H18" s="79">
        <v>14.0</v>
      </c>
      <c r="I18" s="82">
        <v>103.0</v>
      </c>
    </row>
    <row r="19" ht="15.75" customHeight="1">
      <c r="A19" s="28" t="s">
        <v>71</v>
      </c>
      <c r="B19" s="113">
        <v>0.09166666666666666</v>
      </c>
      <c r="C19" s="113">
        <v>0.11258278145695365</v>
      </c>
      <c r="D19" s="113">
        <v>0.0979020979020979</v>
      </c>
      <c r="E19" s="113">
        <v>0.08641975308641975</v>
      </c>
      <c r="F19" s="113">
        <v>0.12337662337662338</v>
      </c>
      <c r="G19" s="113">
        <v>0.08333333333333333</v>
      </c>
      <c r="H19" s="113">
        <v>0.09271523178807947</v>
      </c>
      <c r="I19" s="116">
        <v>0.09818875119161107</v>
      </c>
    </row>
    <row r="20" ht="15.75" customHeight="1">
      <c r="A20" s="70" t="s">
        <v>74</v>
      </c>
      <c r="B20" s="118">
        <v>31.0</v>
      </c>
      <c r="C20" s="118">
        <v>34.0</v>
      </c>
      <c r="D20" s="118">
        <v>27.0</v>
      </c>
      <c r="E20" s="118">
        <v>23.0</v>
      </c>
      <c r="F20" s="118">
        <v>22.0</v>
      </c>
      <c r="G20" s="118">
        <v>25.0</v>
      </c>
      <c r="H20" s="118">
        <v>19.0</v>
      </c>
      <c r="I20" s="119">
        <v>181.0</v>
      </c>
    </row>
    <row r="21" ht="15.75" customHeight="1">
      <c r="A21" s="70" t="s">
        <v>75</v>
      </c>
      <c r="B21" s="120">
        <v>0.25833333333333336</v>
      </c>
      <c r="C21" s="120">
        <v>0.2251655629139073</v>
      </c>
      <c r="D21" s="120">
        <v>0.1888111888111888</v>
      </c>
      <c r="E21" s="120">
        <v>0.1419753086419753</v>
      </c>
      <c r="F21" s="120">
        <v>0.14285714285714285</v>
      </c>
      <c r="G21" s="120">
        <v>0.1488095238095238</v>
      </c>
      <c r="H21" s="120">
        <v>0.12582781456953643</v>
      </c>
      <c r="I21" s="121">
        <v>0.17254528122020973</v>
      </c>
    </row>
    <row r="22" ht="15.75" customHeight="1">
      <c r="A22" s="28" t="s">
        <v>78</v>
      </c>
      <c r="B22" s="79">
        <v>45.0</v>
      </c>
      <c r="C22" s="79">
        <v>72.0</v>
      </c>
      <c r="D22" s="79">
        <v>66.0</v>
      </c>
      <c r="E22" s="79">
        <v>69.0</v>
      </c>
      <c r="F22" s="79">
        <v>63.0</v>
      </c>
      <c r="G22" s="79">
        <v>55.0</v>
      </c>
      <c r="H22" s="79">
        <v>62.0</v>
      </c>
      <c r="I22" s="82">
        <v>432.0</v>
      </c>
    </row>
    <row r="23" ht="15.75" customHeight="1">
      <c r="A23" s="28" t="s">
        <v>80</v>
      </c>
      <c r="B23" s="113">
        <v>0.375</v>
      </c>
      <c r="C23" s="113">
        <v>0.4768211920529801</v>
      </c>
      <c r="D23" s="113">
        <v>0.46153846153846156</v>
      </c>
      <c r="E23" s="113">
        <v>0.42592592592592593</v>
      </c>
      <c r="F23" s="113">
        <v>0.4090909090909091</v>
      </c>
      <c r="G23" s="113">
        <v>0.3273809523809524</v>
      </c>
      <c r="H23" s="113">
        <v>0.4105960264900662</v>
      </c>
      <c r="I23" s="116">
        <v>0.41182078169685415</v>
      </c>
    </row>
  </sheetData>
  <mergeCells count="1">
    <mergeCell ref="A1:I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8.63"/>
    <col customWidth="1" min="3" max="3" width="10.0"/>
    <col customWidth="1" min="4" max="28" width="10.75"/>
  </cols>
  <sheetData>
    <row r="1">
      <c r="A1" s="2" t="s">
        <v>1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>
      <c r="A2" s="12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7"/>
      <c r="N2" s="19"/>
      <c r="O2" s="2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>
      <c r="A3" s="23"/>
      <c r="B3" s="27" t="s">
        <v>10</v>
      </c>
      <c r="C3" s="27" t="s">
        <v>13</v>
      </c>
      <c r="D3" s="27" t="s">
        <v>14</v>
      </c>
      <c r="E3" s="27" t="s">
        <v>17</v>
      </c>
      <c r="F3" s="27" t="s">
        <v>18</v>
      </c>
      <c r="G3" s="27" t="s">
        <v>19</v>
      </c>
      <c r="H3" s="27" t="s">
        <v>20</v>
      </c>
      <c r="I3" s="27" t="s">
        <v>22</v>
      </c>
      <c r="J3" s="27" t="s">
        <v>23</v>
      </c>
      <c r="K3" s="27" t="s">
        <v>24</v>
      </c>
      <c r="L3" s="27" t="s">
        <v>25</v>
      </c>
      <c r="M3" s="27" t="s">
        <v>26</v>
      </c>
      <c r="N3" s="38" t="s">
        <v>28</v>
      </c>
      <c r="O3" s="39" t="s">
        <v>30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>
      <c r="A4" s="41" t="s">
        <v>31</v>
      </c>
      <c r="B4" s="43">
        <v>155.0</v>
      </c>
      <c r="C4" s="43">
        <v>55.0</v>
      </c>
      <c r="D4" s="43">
        <v>55.0</v>
      </c>
      <c r="E4" s="43">
        <v>48.0</v>
      </c>
      <c r="F4" s="43">
        <v>29.0</v>
      </c>
      <c r="G4" s="43">
        <v>44.0</v>
      </c>
      <c r="H4" s="43">
        <v>45.0</v>
      </c>
      <c r="I4" s="43">
        <v>58.0</v>
      </c>
      <c r="J4" s="46">
        <v>56.0</v>
      </c>
      <c r="K4" s="46">
        <v>67.0</v>
      </c>
      <c r="L4" s="51">
        <f t="shared" ref="L4:L7" si="1">K4-J4</f>
        <v>11</v>
      </c>
      <c r="M4" s="52"/>
      <c r="N4" s="54">
        <v>0.47</v>
      </c>
      <c r="O4" s="58">
        <f>67-47</f>
        <v>20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>
      <c r="A5" s="61" t="s">
        <v>40</v>
      </c>
      <c r="B5" s="63">
        <v>144.0</v>
      </c>
      <c r="C5" s="63">
        <v>61.0</v>
      </c>
      <c r="D5" s="63">
        <v>56.0</v>
      </c>
      <c r="E5" s="63">
        <v>54.0</v>
      </c>
      <c r="F5" s="63">
        <v>36.0</v>
      </c>
      <c r="G5" s="63">
        <v>42.0</v>
      </c>
      <c r="H5" s="63">
        <v>47.0</v>
      </c>
      <c r="I5" s="63">
        <v>57.0</v>
      </c>
      <c r="J5" s="66">
        <v>60.0</v>
      </c>
      <c r="K5" s="66">
        <v>60.0</v>
      </c>
      <c r="L5" s="51">
        <f t="shared" si="1"/>
        <v>0</v>
      </c>
      <c r="M5" s="51">
        <f t="shared" ref="M5:M7" si="2">K5-J4</f>
        <v>4</v>
      </c>
      <c r="N5" s="72">
        <v>0.46</v>
      </c>
      <c r="O5" s="58">
        <f>60-46</f>
        <v>14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>
      <c r="A6" s="78" t="s">
        <v>47</v>
      </c>
      <c r="B6" s="81">
        <v>157.0</v>
      </c>
      <c r="C6" s="81">
        <v>67.0</v>
      </c>
      <c r="D6" s="81">
        <v>51.0</v>
      </c>
      <c r="E6" s="81">
        <v>54.0</v>
      </c>
      <c r="F6" s="81">
        <v>40.0</v>
      </c>
      <c r="G6" s="81">
        <v>52.0</v>
      </c>
      <c r="H6" s="43">
        <v>59.0</v>
      </c>
      <c r="I6" s="43">
        <v>69.0</v>
      </c>
      <c r="J6" s="46">
        <v>63.0</v>
      </c>
      <c r="K6" s="46">
        <v>69.0</v>
      </c>
      <c r="L6" s="51">
        <f t="shared" si="1"/>
        <v>6</v>
      </c>
      <c r="M6" s="51">
        <f t="shared" si="2"/>
        <v>9</v>
      </c>
      <c r="N6" s="72">
        <v>0.46</v>
      </c>
      <c r="O6" s="58">
        <f>69-46</f>
        <v>23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61" t="s">
        <v>53</v>
      </c>
      <c r="B7" s="63">
        <v>148.0</v>
      </c>
      <c r="C7" s="63">
        <v>57.0</v>
      </c>
      <c r="D7" s="63">
        <v>61.0</v>
      </c>
      <c r="E7" s="63">
        <v>56.0</v>
      </c>
      <c r="F7" s="63">
        <v>46.0</v>
      </c>
      <c r="G7" s="63">
        <v>47.0</v>
      </c>
      <c r="H7" s="63">
        <v>58.0</v>
      </c>
      <c r="I7" s="63">
        <v>74.0</v>
      </c>
      <c r="J7" s="66">
        <v>65.0</v>
      </c>
      <c r="K7" s="66">
        <v>78.0</v>
      </c>
      <c r="L7" s="51">
        <f t="shared" si="1"/>
        <v>13</v>
      </c>
      <c r="M7" s="51">
        <f t="shared" si="2"/>
        <v>15</v>
      </c>
      <c r="N7" s="91">
        <v>0.44</v>
      </c>
      <c r="O7" s="58">
        <f>78-44</f>
        <v>34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41"/>
      <c r="B8" s="94"/>
      <c r="C8" s="94"/>
      <c r="D8" s="94"/>
      <c r="E8" s="94"/>
      <c r="F8" s="94"/>
      <c r="G8" s="94"/>
      <c r="H8" s="94"/>
      <c r="I8" s="94"/>
      <c r="J8" s="94"/>
      <c r="K8" s="94"/>
      <c r="L8" s="96"/>
      <c r="M8" s="96"/>
      <c r="N8" s="6"/>
      <c r="O8" s="99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104" t="s">
        <v>21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7"/>
      <c r="N9" s="6"/>
      <c r="O9" s="99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23"/>
      <c r="B10" s="27" t="s">
        <v>10</v>
      </c>
      <c r="C10" s="27" t="s">
        <v>13</v>
      </c>
      <c r="D10" s="27" t="s">
        <v>14</v>
      </c>
      <c r="E10" s="27" t="s">
        <v>17</v>
      </c>
      <c r="F10" s="27" t="s">
        <v>18</v>
      </c>
      <c r="G10" s="27" t="s">
        <v>19</v>
      </c>
      <c r="H10" s="27" t="s">
        <v>20</v>
      </c>
      <c r="I10" s="27" t="s">
        <v>22</v>
      </c>
      <c r="J10" s="27" t="s">
        <v>23</v>
      </c>
      <c r="K10" s="27" t="s">
        <v>24</v>
      </c>
      <c r="L10" s="27" t="s">
        <v>25</v>
      </c>
      <c r="M10" s="110" t="s">
        <v>26</v>
      </c>
      <c r="N10" s="38" t="s">
        <v>28</v>
      </c>
      <c r="O10" s="39" t="s">
        <v>30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41" t="s">
        <v>31</v>
      </c>
      <c r="B11" s="43">
        <v>156.0</v>
      </c>
      <c r="C11" s="43">
        <v>64.0</v>
      </c>
      <c r="D11" s="43">
        <v>53.0</v>
      </c>
      <c r="E11" s="43">
        <v>47.0</v>
      </c>
      <c r="F11" s="43">
        <v>43.0</v>
      </c>
      <c r="G11" s="43">
        <v>46.0</v>
      </c>
      <c r="H11" s="43">
        <v>51.0</v>
      </c>
      <c r="I11" s="43">
        <v>68.0</v>
      </c>
      <c r="J11" s="46">
        <v>69.0</v>
      </c>
      <c r="K11" s="46">
        <v>77.0</v>
      </c>
      <c r="L11" s="51">
        <f t="shared" ref="L11:L14" si="3">K11-J11</f>
        <v>8</v>
      </c>
      <c r="M11" s="52"/>
      <c r="N11" s="54">
        <v>0.5</v>
      </c>
      <c r="O11" s="58">
        <f>77-50</f>
        <v>27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A12" s="61" t="s">
        <v>40</v>
      </c>
      <c r="B12" s="63">
        <v>146.0</v>
      </c>
      <c r="C12" s="63">
        <v>67.0</v>
      </c>
      <c r="D12" s="63">
        <v>63.0</v>
      </c>
      <c r="E12" s="63">
        <v>56.0</v>
      </c>
      <c r="F12" s="63">
        <v>48.0</v>
      </c>
      <c r="G12" s="63">
        <v>43.0</v>
      </c>
      <c r="H12" s="63">
        <v>58.0</v>
      </c>
      <c r="I12" s="63">
        <v>73.0</v>
      </c>
      <c r="J12" s="66">
        <v>71.0</v>
      </c>
      <c r="K12" s="66">
        <v>84.0</v>
      </c>
      <c r="L12" s="51">
        <f t="shared" si="3"/>
        <v>13</v>
      </c>
      <c r="M12" s="51">
        <f t="shared" ref="M12:M14" si="4">J12-I11</f>
        <v>3</v>
      </c>
      <c r="N12" s="72">
        <v>0.5</v>
      </c>
      <c r="O12" s="58">
        <f>84-50</f>
        <v>34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>
      <c r="A13" s="41" t="s">
        <v>47</v>
      </c>
      <c r="B13" s="43">
        <v>155.0</v>
      </c>
      <c r="C13" s="43">
        <v>69.0</v>
      </c>
      <c r="D13" s="43">
        <v>47.0</v>
      </c>
      <c r="E13" s="43">
        <v>53.0</v>
      </c>
      <c r="F13" s="43">
        <v>48.0</v>
      </c>
      <c r="G13" s="43">
        <v>52.0</v>
      </c>
      <c r="H13" s="43">
        <v>57.0</v>
      </c>
      <c r="I13" s="43">
        <v>73.0</v>
      </c>
      <c r="J13" s="46">
        <v>72.0</v>
      </c>
      <c r="K13" s="46">
        <v>88.0</v>
      </c>
      <c r="L13" s="51">
        <f t="shared" si="3"/>
        <v>16</v>
      </c>
      <c r="M13" s="122">
        <f t="shared" si="4"/>
        <v>-1</v>
      </c>
      <c r="N13" s="72">
        <v>0.45</v>
      </c>
      <c r="O13" s="58">
        <f>88-45</f>
        <v>43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>
      <c r="A14" s="61" t="s">
        <v>53</v>
      </c>
      <c r="B14" s="63">
        <v>149.0</v>
      </c>
      <c r="C14" s="63">
        <v>53.0</v>
      </c>
      <c r="D14" s="63">
        <v>55.0</v>
      </c>
      <c r="E14" s="63">
        <v>53.0</v>
      </c>
      <c r="F14" s="63">
        <v>42.0</v>
      </c>
      <c r="G14" s="63">
        <v>47.0</v>
      </c>
      <c r="H14" s="63">
        <v>57.0</v>
      </c>
      <c r="I14" s="63">
        <v>68.0</v>
      </c>
      <c r="J14" s="66">
        <v>71.0</v>
      </c>
      <c r="K14" s="66">
        <v>81.0</v>
      </c>
      <c r="L14" s="51">
        <f t="shared" si="3"/>
        <v>10</v>
      </c>
      <c r="M14" s="122">
        <f t="shared" si="4"/>
        <v>-2</v>
      </c>
      <c r="N14" s="91">
        <v>0.37</v>
      </c>
      <c r="O14" s="58">
        <f>81-37</f>
        <v>44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>
      <c r="A15" s="41"/>
      <c r="B15" s="94"/>
      <c r="C15" s="94"/>
      <c r="D15" s="94"/>
      <c r="E15" s="94"/>
      <c r="F15" s="94"/>
      <c r="G15" s="94"/>
      <c r="H15" s="94"/>
      <c r="I15" s="94"/>
      <c r="J15" s="94"/>
      <c r="K15" s="96"/>
      <c r="L15" s="96"/>
      <c r="M15" s="96"/>
      <c r="N15" s="6"/>
      <c r="O15" s="99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>
      <c r="A16" s="104" t="s">
        <v>27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7"/>
      <c r="N16" s="6"/>
      <c r="O16" s="99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>
      <c r="A17" s="23"/>
      <c r="B17" s="27" t="s">
        <v>10</v>
      </c>
      <c r="C17" s="27" t="s">
        <v>13</v>
      </c>
      <c r="D17" s="27" t="s">
        <v>14</v>
      </c>
      <c r="E17" s="27" t="s">
        <v>17</v>
      </c>
      <c r="F17" s="27" t="s">
        <v>18</v>
      </c>
      <c r="G17" s="27" t="s">
        <v>19</v>
      </c>
      <c r="H17" s="27" t="s">
        <v>20</v>
      </c>
      <c r="I17" s="27" t="s">
        <v>22</v>
      </c>
      <c r="J17" s="27" t="s">
        <v>23</v>
      </c>
      <c r="K17" s="27" t="s">
        <v>24</v>
      </c>
      <c r="L17" s="27" t="s">
        <v>25</v>
      </c>
      <c r="M17" s="110" t="s">
        <v>26</v>
      </c>
      <c r="N17" s="38" t="s">
        <v>28</v>
      </c>
      <c r="O17" s="39" t="s">
        <v>30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>
      <c r="A18" s="78" t="s">
        <v>40</v>
      </c>
      <c r="B18" s="81">
        <v>155.0</v>
      </c>
      <c r="C18" s="81">
        <v>69.0</v>
      </c>
      <c r="D18" s="81">
        <v>54.0</v>
      </c>
      <c r="E18" s="43">
        <v>58.0</v>
      </c>
      <c r="F18" s="43"/>
      <c r="G18" s="43">
        <v>52.0</v>
      </c>
      <c r="H18" s="43">
        <v>56.0</v>
      </c>
      <c r="I18" s="43">
        <v>63.0</v>
      </c>
      <c r="J18" s="46">
        <v>68.0</v>
      </c>
      <c r="K18" s="46">
        <v>74.0</v>
      </c>
      <c r="L18" s="51">
        <f t="shared" ref="L18:L20" si="5">K18-J18</f>
        <v>6</v>
      </c>
      <c r="M18" s="52"/>
      <c r="N18" s="54">
        <v>0.53</v>
      </c>
      <c r="O18" s="58">
        <f>74-53</f>
        <v>21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>
      <c r="A19" s="61" t="s">
        <v>47</v>
      </c>
      <c r="B19" s="63">
        <v>155.0</v>
      </c>
      <c r="C19" s="63">
        <v>66.0</v>
      </c>
      <c r="D19" s="63">
        <v>51.0</v>
      </c>
      <c r="E19" s="63">
        <v>60.0</v>
      </c>
      <c r="F19" s="63"/>
      <c r="G19" s="63">
        <v>52.0</v>
      </c>
      <c r="H19" s="63">
        <v>63.0</v>
      </c>
      <c r="I19" s="63">
        <v>72.0</v>
      </c>
      <c r="J19" s="66">
        <v>74.0</v>
      </c>
      <c r="K19" s="66">
        <v>79.0</v>
      </c>
      <c r="L19" s="51">
        <f t="shared" si="5"/>
        <v>5</v>
      </c>
      <c r="M19" s="51">
        <f t="shared" ref="M19:M20" si="6">K19-J18</f>
        <v>11</v>
      </c>
      <c r="N19" s="72">
        <v>0.52</v>
      </c>
      <c r="O19" s="58">
        <f>79-52</f>
        <v>27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>
      <c r="A20" s="78" t="s">
        <v>53</v>
      </c>
      <c r="B20" s="81">
        <v>149.0</v>
      </c>
      <c r="C20" s="81">
        <v>56.0</v>
      </c>
      <c r="D20" s="81">
        <v>51.0</v>
      </c>
      <c r="E20" s="43">
        <v>58.0</v>
      </c>
      <c r="F20" s="81"/>
      <c r="G20" s="81">
        <v>44.0</v>
      </c>
      <c r="H20" s="43">
        <v>69.0</v>
      </c>
      <c r="I20" s="43">
        <v>81.0</v>
      </c>
      <c r="J20" s="46">
        <v>79.0</v>
      </c>
      <c r="K20" s="46">
        <v>83.0</v>
      </c>
      <c r="L20" s="136">
        <f t="shared" si="5"/>
        <v>4</v>
      </c>
      <c r="M20" s="136">
        <f t="shared" si="6"/>
        <v>9</v>
      </c>
      <c r="N20" s="91">
        <v>0.58</v>
      </c>
      <c r="O20" s="58">
        <f>83-58</f>
        <v>25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>
      <c r="A21" s="41"/>
      <c r="B21" s="94"/>
      <c r="C21" s="94"/>
      <c r="D21" s="94"/>
      <c r="E21" s="94"/>
      <c r="F21" s="94"/>
      <c r="G21" s="94"/>
      <c r="H21" s="94"/>
      <c r="I21" s="43"/>
      <c r="J21" s="43"/>
      <c r="K21" s="140"/>
      <c r="L21" s="96"/>
      <c r="M21" s="96"/>
      <c r="N21" s="6"/>
      <c r="O21" s="99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>
      <c r="A24" s="146" t="s">
        <v>34</v>
      </c>
      <c r="B24" s="35"/>
      <c r="C24" s="35"/>
      <c r="D24" s="35"/>
      <c r="E24" s="14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>
      <c r="A25" s="152" t="s">
        <v>122</v>
      </c>
      <c r="B25" s="156" t="s">
        <v>12</v>
      </c>
      <c r="C25" s="156" t="s">
        <v>123</v>
      </c>
      <c r="D25" s="156" t="s">
        <v>21</v>
      </c>
      <c r="E25" s="156" t="s">
        <v>27</v>
      </c>
      <c r="F25" s="14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>
      <c r="A26" s="78" t="s">
        <v>124</v>
      </c>
      <c r="B26" s="158" t="s">
        <v>53</v>
      </c>
      <c r="C26" s="159">
        <v>0.72</v>
      </c>
      <c r="D26" s="159">
        <v>0.76</v>
      </c>
      <c r="E26" s="159">
        <v>0.76</v>
      </c>
      <c r="F26" s="14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>
      <c r="A27" s="78" t="s">
        <v>126</v>
      </c>
      <c r="B27" s="158" t="s">
        <v>53</v>
      </c>
      <c r="C27" s="159">
        <v>0.8</v>
      </c>
      <c r="D27" s="159">
        <v>0.8</v>
      </c>
      <c r="E27" s="159">
        <v>0.83</v>
      </c>
      <c r="F27" s="14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>
      <c r="A28" s="78" t="s">
        <v>127</v>
      </c>
      <c r="B28" s="158" t="s">
        <v>53</v>
      </c>
      <c r="C28" s="159">
        <v>0.83</v>
      </c>
      <c r="D28" s="159">
        <v>0.73</v>
      </c>
      <c r="E28" s="159">
        <v>0.8</v>
      </c>
      <c r="F28" s="14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>
      <c r="A29" s="78" t="s">
        <v>128</v>
      </c>
      <c r="B29" s="158" t="s">
        <v>53</v>
      </c>
      <c r="C29" s="159">
        <v>0.31</v>
      </c>
      <c r="D29" s="159">
        <v>0.68</v>
      </c>
      <c r="E29" s="159">
        <v>0.81</v>
      </c>
      <c r="F29" s="141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>
      <c r="A30" s="78" t="s">
        <v>129</v>
      </c>
      <c r="B30" s="158" t="s">
        <v>53</v>
      </c>
      <c r="C30" s="159">
        <v>0.82</v>
      </c>
      <c r="D30" s="159">
        <v>0.68</v>
      </c>
      <c r="E30" s="159">
        <v>0.93</v>
      </c>
      <c r="F30" s="141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>
      <c r="A31" s="78" t="s">
        <v>130</v>
      </c>
      <c r="B31" s="158" t="s">
        <v>31</v>
      </c>
      <c r="C31" s="159">
        <v>0.67</v>
      </c>
      <c r="D31" s="159">
        <v>0.83</v>
      </c>
      <c r="E31" s="81" t="s">
        <v>49</v>
      </c>
      <c r="F31" s="141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>
      <c r="A32" s="78" t="s">
        <v>131</v>
      </c>
      <c r="B32" s="158" t="s">
        <v>31</v>
      </c>
      <c r="C32" s="159">
        <v>0.67</v>
      </c>
      <c r="D32" s="159">
        <v>0.78</v>
      </c>
      <c r="E32" s="81" t="s">
        <v>49</v>
      </c>
      <c r="F32" s="141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>
      <c r="A33" s="78" t="s">
        <v>132</v>
      </c>
      <c r="B33" s="158" t="s">
        <v>31</v>
      </c>
      <c r="C33" s="159">
        <v>0.72</v>
      </c>
      <c r="D33" s="159">
        <v>0.84</v>
      </c>
      <c r="E33" s="81" t="s">
        <v>49</v>
      </c>
      <c r="F33" s="141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>
      <c r="A34" s="78" t="s">
        <v>133</v>
      </c>
      <c r="B34" s="158" t="s">
        <v>31</v>
      </c>
      <c r="C34" s="159">
        <v>0.57</v>
      </c>
      <c r="D34" s="159">
        <v>0.66</v>
      </c>
      <c r="E34" s="81" t="s">
        <v>49</v>
      </c>
      <c r="F34" s="141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>
      <c r="A35" s="78" t="s">
        <v>134</v>
      </c>
      <c r="B35" s="158" t="s">
        <v>31</v>
      </c>
      <c r="C35" s="159">
        <v>0.7</v>
      </c>
      <c r="D35" s="159">
        <v>0.7</v>
      </c>
      <c r="E35" s="81" t="s">
        <v>49</v>
      </c>
      <c r="F35" s="141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>
      <c r="A36" s="78" t="s">
        <v>135</v>
      </c>
      <c r="B36" s="158" t="s">
        <v>40</v>
      </c>
      <c r="C36" s="159">
        <v>0.59</v>
      </c>
      <c r="D36" s="159">
        <v>0.77</v>
      </c>
      <c r="E36" s="159">
        <v>0.83</v>
      </c>
      <c r="F36" s="141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>
      <c r="A37" s="78" t="s">
        <v>136</v>
      </c>
      <c r="B37" s="158" t="s">
        <v>40</v>
      </c>
      <c r="C37" s="159">
        <v>0.64</v>
      </c>
      <c r="D37" s="159">
        <v>0.79</v>
      </c>
      <c r="E37" s="159">
        <v>0.75</v>
      </c>
      <c r="F37" s="14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>
      <c r="A38" s="78" t="s">
        <v>137</v>
      </c>
      <c r="B38" s="158" t="s">
        <v>40</v>
      </c>
      <c r="C38" s="159">
        <v>0.56</v>
      </c>
      <c r="D38" s="159">
        <v>0.76</v>
      </c>
      <c r="E38" s="159">
        <v>0.8</v>
      </c>
      <c r="F38" s="14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>
      <c r="A39" s="170" t="s">
        <v>138</v>
      </c>
      <c r="B39" s="78" t="s">
        <v>40</v>
      </c>
      <c r="C39" s="159">
        <v>0.71</v>
      </c>
      <c r="D39" s="159">
        <v>0.88</v>
      </c>
      <c r="E39" s="159">
        <v>0.76</v>
      </c>
      <c r="F39" s="141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>
      <c r="A40" s="174" t="s">
        <v>139</v>
      </c>
      <c r="B40" s="158" t="s">
        <v>40</v>
      </c>
      <c r="C40" s="159">
        <v>0.71</v>
      </c>
      <c r="D40" s="159">
        <v>0.84</v>
      </c>
      <c r="E40" s="159">
        <v>0.8</v>
      </c>
      <c r="F40" s="141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>
      <c r="A41" s="78" t="s">
        <v>141</v>
      </c>
      <c r="B41" s="158" t="s">
        <v>40</v>
      </c>
      <c r="C41" s="159">
        <v>0.7</v>
      </c>
      <c r="D41" s="159">
        <v>0.71</v>
      </c>
      <c r="E41" s="159">
        <v>0.83</v>
      </c>
      <c r="F41" s="141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>
      <c r="A42" s="78" t="s">
        <v>142</v>
      </c>
      <c r="B42" s="158" t="s">
        <v>47</v>
      </c>
      <c r="C42" s="159">
        <v>0.63</v>
      </c>
      <c r="D42" s="81">
        <v>63.0</v>
      </c>
      <c r="E42" s="159">
        <v>0.78</v>
      </c>
      <c r="F42" s="141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>
      <c r="A43" s="41" t="s">
        <v>144</v>
      </c>
      <c r="B43" s="94" t="s">
        <v>47</v>
      </c>
      <c r="C43" s="159">
        <v>0.69</v>
      </c>
      <c r="D43" s="181">
        <v>0.76</v>
      </c>
      <c r="E43" s="159">
        <v>0.8</v>
      </c>
      <c r="F43" s="99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>
      <c r="A44" s="41" t="s">
        <v>145</v>
      </c>
      <c r="B44" s="94" t="s">
        <v>47</v>
      </c>
      <c r="C44" s="159">
        <v>0.84</v>
      </c>
      <c r="D44" s="181">
        <v>0.68</v>
      </c>
      <c r="E44" s="159">
        <v>0.79</v>
      </c>
      <c r="F44" s="99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>
      <c r="A45" s="41" t="s">
        <v>147</v>
      </c>
      <c r="B45" s="94" t="s">
        <v>47</v>
      </c>
      <c r="C45" s="159">
        <v>0.74</v>
      </c>
      <c r="D45" s="181">
        <v>0.87</v>
      </c>
      <c r="E45" s="159">
        <v>0.86</v>
      </c>
      <c r="F45" s="99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>
      <c r="A46" s="41" t="s">
        <v>148</v>
      </c>
      <c r="B46" s="94" t="s">
        <v>47</v>
      </c>
      <c r="C46" s="159">
        <v>0.56</v>
      </c>
      <c r="D46" s="181">
        <v>0.8</v>
      </c>
      <c r="E46" s="159">
        <v>0.7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99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</sheetData>
  <mergeCells count="5">
    <mergeCell ref="A1:N1"/>
    <mergeCell ref="A2:M2"/>
    <mergeCell ref="A9:M9"/>
    <mergeCell ref="A16:M16"/>
    <mergeCell ref="A24:E2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10" max="10" width="16.0"/>
  </cols>
  <sheetData>
    <row r="1" ht="15.75" customHeight="1">
      <c r="A1" s="7" t="s">
        <v>2</v>
      </c>
      <c r="B1" s="10"/>
      <c r="C1" s="10"/>
      <c r="D1" s="10"/>
      <c r="E1" s="10"/>
      <c r="F1" s="10"/>
      <c r="G1" s="10"/>
      <c r="H1" s="10"/>
      <c r="I1" s="1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26"/>
      <c r="AT1" s="26"/>
      <c r="AU1" s="26"/>
      <c r="AV1" s="26"/>
      <c r="AW1" s="29"/>
      <c r="AX1" s="31"/>
      <c r="AY1" s="31"/>
      <c r="AZ1" s="31"/>
      <c r="BA1" s="31"/>
      <c r="BB1" s="31"/>
      <c r="BC1" s="31"/>
      <c r="BD1" s="31"/>
      <c r="BE1" s="31"/>
    </row>
    <row r="2" ht="28.5" customHeight="1">
      <c r="A2" s="34"/>
      <c r="B2" s="36"/>
      <c r="C2" s="36"/>
      <c r="D2" s="36"/>
      <c r="E2" s="36"/>
      <c r="F2" s="36"/>
      <c r="G2" s="36"/>
      <c r="H2" s="36"/>
      <c r="I2" s="37"/>
      <c r="J2" s="16"/>
      <c r="K2" s="31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26"/>
      <c r="AT2" s="26"/>
      <c r="AU2" s="26"/>
      <c r="AV2" s="26"/>
      <c r="AW2" s="29"/>
      <c r="AX2" s="31"/>
      <c r="AY2" s="31"/>
      <c r="AZ2" s="31"/>
      <c r="BA2" s="31"/>
      <c r="BB2" s="31"/>
      <c r="BC2" s="31"/>
      <c r="BD2" s="31"/>
      <c r="BE2" s="31"/>
    </row>
    <row r="3" ht="15.75" customHeight="1">
      <c r="A3" s="44" t="s">
        <v>32</v>
      </c>
      <c r="B3" s="47" t="s">
        <v>33</v>
      </c>
      <c r="C3" s="47" t="s">
        <v>34</v>
      </c>
      <c r="D3" s="53" t="s">
        <v>36</v>
      </c>
      <c r="E3" s="56" t="s">
        <v>37</v>
      </c>
      <c r="F3" s="59" t="s">
        <v>38</v>
      </c>
      <c r="G3" s="59" t="s">
        <v>39</v>
      </c>
      <c r="H3" s="53" t="s">
        <v>42</v>
      </c>
      <c r="I3" s="59" t="s">
        <v>43</v>
      </c>
      <c r="J3" s="16"/>
      <c r="K3" s="31"/>
      <c r="L3" s="16"/>
      <c r="M3" s="16"/>
      <c r="N3" s="16"/>
      <c r="O3" s="16"/>
      <c r="P3" s="31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26"/>
      <c r="AT3" s="26"/>
      <c r="AU3" s="26"/>
      <c r="AV3" s="26"/>
      <c r="AW3" s="29"/>
      <c r="AX3" s="31"/>
      <c r="AY3" s="31"/>
      <c r="AZ3" s="31"/>
      <c r="BA3" s="31"/>
      <c r="BB3" s="31"/>
      <c r="BC3" s="31"/>
      <c r="BD3" s="31"/>
      <c r="BE3" s="31"/>
    </row>
    <row r="4" ht="36.0" customHeight="1">
      <c r="A4" s="74"/>
      <c r="B4" s="34"/>
      <c r="C4" s="34"/>
      <c r="D4" s="34"/>
      <c r="E4" s="74"/>
      <c r="F4" s="42"/>
      <c r="G4" s="42"/>
      <c r="H4" s="34"/>
      <c r="I4" s="42"/>
      <c r="J4" s="16"/>
      <c r="K4" s="77" t="s">
        <v>45</v>
      </c>
      <c r="L4" s="16"/>
      <c r="M4" s="16"/>
      <c r="N4" s="16"/>
      <c r="O4" s="16"/>
      <c r="P4" s="31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26"/>
      <c r="AT4" s="26"/>
      <c r="AU4" s="26"/>
      <c r="AV4" s="26"/>
      <c r="AW4" s="29"/>
      <c r="AX4" s="31"/>
      <c r="AY4" s="31"/>
      <c r="AZ4" s="31"/>
      <c r="BA4" s="31"/>
      <c r="BB4" s="31"/>
      <c r="BC4" s="31"/>
      <c r="BD4" s="31"/>
      <c r="BE4" s="31"/>
    </row>
    <row r="5" ht="15.75" customHeight="1">
      <c r="A5" s="34"/>
      <c r="B5" s="88" t="s">
        <v>51</v>
      </c>
      <c r="C5" s="10"/>
      <c r="D5" s="10"/>
      <c r="E5" s="10"/>
      <c r="F5" s="10"/>
      <c r="G5" s="10"/>
      <c r="H5" s="10"/>
      <c r="I5" s="13"/>
      <c r="J5" s="16"/>
      <c r="K5" s="92" t="s">
        <v>54</v>
      </c>
      <c r="L5" s="16"/>
      <c r="M5" s="16"/>
      <c r="N5" s="16"/>
      <c r="O5" s="16"/>
      <c r="P5" s="31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26"/>
      <c r="AT5" s="26"/>
      <c r="AU5" s="26"/>
      <c r="AV5" s="26"/>
      <c r="AW5" s="29"/>
      <c r="AX5" s="31"/>
      <c r="AY5" s="31"/>
      <c r="AZ5" s="31"/>
      <c r="BA5" s="31"/>
      <c r="BB5" s="31"/>
      <c r="BC5" s="31"/>
      <c r="BD5" s="31"/>
      <c r="BE5" s="31"/>
    </row>
    <row r="6" ht="15.75" customHeight="1">
      <c r="A6" s="100" t="s">
        <v>59</v>
      </c>
      <c r="B6" s="102">
        <v>0.77</v>
      </c>
      <c r="C6" s="103">
        <v>0.79</v>
      </c>
      <c r="D6" s="103">
        <v>0.6853932584269663</v>
      </c>
      <c r="E6" s="105">
        <v>0.770114942528735</v>
      </c>
      <c r="F6" s="103">
        <v>0.68</v>
      </c>
      <c r="G6" s="103">
        <f>45/86</f>
        <v>0.523255814</v>
      </c>
      <c r="H6" s="103">
        <v>0.64</v>
      </c>
      <c r="I6" s="103">
        <v>0.6868</v>
      </c>
      <c r="J6" s="16"/>
      <c r="K6" s="92" t="s">
        <v>67</v>
      </c>
      <c r="L6" s="31"/>
      <c r="M6" s="31"/>
      <c r="N6" s="31"/>
      <c r="O6" s="111"/>
      <c r="P6" s="111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26"/>
      <c r="AT6" s="26"/>
      <c r="AU6" s="26"/>
      <c r="AV6" s="26"/>
      <c r="AW6" s="29"/>
      <c r="AX6" s="31"/>
      <c r="AY6" s="31"/>
      <c r="AZ6" s="31"/>
      <c r="BA6" s="31"/>
      <c r="BB6" s="31"/>
      <c r="BC6" s="31"/>
      <c r="BD6" s="31"/>
      <c r="BE6" s="31"/>
    </row>
    <row r="7" ht="15.75" customHeight="1">
      <c r="A7" s="100" t="s">
        <v>72</v>
      </c>
      <c r="B7" s="102">
        <v>0.6</v>
      </c>
      <c r="C7" s="115">
        <v>0.68</v>
      </c>
      <c r="D7" s="115">
        <v>0.6736111111111112</v>
      </c>
      <c r="E7" s="117">
        <v>0.78</v>
      </c>
      <c r="F7" s="115">
        <v>0.67</v>
      </c>
      <c r="G7" s="115">
        <f>90/150</f>
        <v>0.6</v>
      </c>
      <c r="H7" s="115">
        <v>0.75</v>
      </c>
      <c r="I7" s="115">
        <v>0.619</v>
      </c>
      <c r="J7" s="16"/>
      <c r="K7" s="92" t="s">
        <v>76</v>
      </c>
      <c r="L7" s="31"/>
      <c r="M7" s="31"/>
      <c r="N7" s="31"/>
      <c r="O7" s="111"/>
      <c r="P7" s="111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26"/>
      <c r="AT7" s="26"/>
      <c r="AU7" s="26"/>
      <c r="AV7" s="26"/>
      <c r="AW7" s="29"/>
      <c r="AX7" s="31"/>
      <c r="AY7" s="31"/>
      <c r="AZ7" s="31"/>
      <c r="BA7" s="31"/>
      <c r="BB7" s="31"/>
      <c r="BC7" s="31"/>
      <c r="BD7" s="31"/>
      <c r="BE7" s="31"/>
    </row>
    <row r="8" ht="15.75" customHeight="1">
      <c r="A8" s="100" t="s">
        <v>79</v>
      </c>
      <c r="B8" s="102">
        <v>0.31</v>
      </c>
      <c r="C8" s="115">
        <v>0.47</v>
      </c>
      <c r="D8" s="115">
        <v>0.5483870967741935</v>
      </c>
      <c r="E8" s="117">
        <v>0.73</v>
      </c>
      <c r="F8" s="115">
        <v>0.4</v>
      </c>
      <c r="G8" s="115">
        <f>21/77</f>
        <v>0.2727272727</v>
      </c>
      <c r="H8" s="115">
        <v>0.0</v>
      </c>
      <c r="I8" s="115">
        <v>0.4333</v>
      </c>
      <c r="J8" s="16"/>
      <c r="K8" s="92" t="s">
        <v>81</v>
      </c>
      <c r="L8" s="31"/>
      <c r="M8" s="31"/>
      <c r="N8" s="31"/>
      <c r="O8" s="111"/>
      <c r="P8" s="111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26"/>
      <c r="AT8" s="26"/>
      <c r="AU8" s="26"/>
      <c r="AV8" s="26"/>
      <c r="AW8" s="29"/>
      <c r="AX8" s="31"/>
      <c r="AY8" s="31"/>
      <c r="AZ8" s="31"/>
      <c r="BA8" s="31"/>
      <c r="BB8" s="31"/>
      <c r="BC8" s="31"/>
      <c r="BD8" s="31"/>
      <c r="BE8" s="31"/>
    </row>
    <row r="9" ht="15.75" customHeight="1">
      <c r="A9" s="100" t="s">
        <v>82</v>
      </c>
      <c r="B9" s="102">
        <v>0.43</v>
      </c>
      <c r="C9" s="115">
        <v>0.48</v>
      </c>
      <c r="D9" s="115">
        <v>0.313953488372093</v>
      </c>
      <c r="E9" s="117">
        <v>0.512195121951219</v>
      </c>
      <c r="F9" s="115">
        <v>0.35</v>
      </c>
      <c r="G9" s="115">
        <f>31/85</f>
        <v>0.3647058824</v>
      </c>
      <c r="H9" s="115">
        <v>0.45</v>
      </c>
      <c r="I9" s="115">
        <v>0.4431</v>
      </c>
      <c r="J9" s="16"/>
      <c r="K9" s="123" t="s">
        <v>83</v>
      </c>
      <c r="L9" s="111"/>
      <c r="M9" s="31"/>
      <c r="N9" s="31"/>
      <c r="O9" s="111"/>
      <c r="P9" s="111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26"/>
      <c r="AT9" s="26"/>
      <c r="AU9" s="26"/>
      <c r="AV9" s="26"/>
      <c r="AW9" s="29"/>
      <c r="AX9" s="31"/>
      <c r="AY9" s="31"/>
      <c r="AZ9" s="31"/>
      <c r="BA9" s="31"/>
      <c r="BB9" s="31"/>
      <c r="BC9" s="31"/>
      <c r="BD9" s="31"/>
      <c r="BE9" s="31"/>
    </row>
    <row r="10" ht="15.75" customHeight="1">
      <c r="A10" s="100" t="s">
        <v>84</v>
      </c>
      <c r="B10" s="102">
        <v>0.49</v>
      </c>
      <c r="C10" s="115">
        <v>0.47</v>
      </c>
      <c r="D10" s="115">
        <v>0.40476190476190477</v>
      </c>
      <c r="E10" s="117">
        <v>0.47</v>
      </c>
      <c r="F10" s="115">
        <v>0.56</v>
      </c>
      <c r="G10" s="115">
        <f>27/53</f>
        <v>0.5094339623</v>
      </c>
      <c r="H10" s="115">
        <v>0.38</v>
      </c>
      <c r="I10" s="115">
        <v>0.3859</v>
      </c>
      <c r="J10" s="16"/>
      <c r="K10" s="123" t="s">
        <v>86</v>
      </c>
      <c r="L10" s="111"/>
      <c r="M10" s="31"/>
      <c r="N10" s="31"/>
      <c r="O10" s="111"/>
      <c r="P10" s="111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26"/>
      <c r="AT10" s="26"/>
      <c r="AU10" s="26"/>
      <c r="AV10" s="26"/>
      <c r="AW10" s="29"/>
      <c r="AX10" s="31"/>
      <c r="AY10" s="31"/>
      <c r="AZ10" s="31"/>
      <c r="BA10" s="31"/>
      <c r="BB10" s="31"/>
      <c r="BC10" s="31"/>
      <c r="BD10" s="31"/>
      <c r="BE10" s="31"/>
    </row>
    <row r="11" ht="15.75" customHeight="1">
      <c r="A11" s="16" t="s">
        <v>70</v>
      </c>
      <c r="B11" s="102">
        <v>0.3</v>
      </c>
      <c r="C11" s="115">
        <v>0.3888888888888889</v>
      </c>
      <c r="D11" s="128"/>
      <c r="I11" s="129"/>
      <c r="J11" s="16"/>
      <c r="K11" s="123" t="s">
        <v>106</v>
      </c>
      <c r="L11" s="111"/>
      <c r="M11" s="31"/>
      <c r="N11" s="31"/>
      <c r="O11" s="111"/>
      <c r="P11" s="111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26"/>
      <c r="AT11" s="26"/>
      <c r="AU11" s="26"/>
      <c r="AV11" s="26"/>
      <c r="AW11" s="29"/>
      <c r="AX11" s="31"/>
      <c r="AY11" s="31"/>
      <c r="AZ11" s="31"/>
      <c r="BA11" s="31"/>
      <c r="BB11" s="31"/>
      <c r="BC11" s="31"/>
      <c r="BD11" s="31"/>
      <c r="BE11" s="31"/>
    </row>
    <row r="12" ht="15.75" customHeight="1">
      <c r="A12" s="133" t="s">
        <v>116</v>
      </c>
      <c r="B12" s="137">
        <f t="shared" ref="B12:C12" si="1">AVERAGE(B6:B11)</f>
        <v>0.4833333333</v>
      </c>
      <c r="C12" s="103">
        <f t="shared" si="1"/>
        <v>0.5464814815</v>
      </c>
      <c r="D12" s="103">
        <v>0.5438972162740899</v>
      </c>
      <c r="E12" s="105">
        <v>0.66</v>
      </c>
      <c r="F12" s="103">
        <v>0.56</v>
      </c>
      <c r="G12" s="103">
        <f>214/451</f>
        <v>0.4745011086</v>
      </c>
      <c r="H12" s="103">
        <v>0.56</v>
      </c>
      <c r="I12" s="103">
        <v>0.5454</v>
      </c>
      <c r="J12" s="16"/>
      <c r="K12" s="111"/>
      <c r="L12" s="111"/>
      <c r="M12" s="31"/>
      <c r="N12" s="31"/>
      <c r="O12" s="111"/>
      <c r="P12" s="111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26"/>
      <c r="AT12" s="26"/>
      <c r="AU12" s="26"/>
      <c r="AV12" s="26"/>
      <c r="AW12" s="29"/>
      <c r="AX12" s="31"/>
      <c r="AY12" s="31"/>
      <c r="AZ12" s="31"/>
      <c r="BA12" s="31"/>
      <c r="BB12" s="31"/>
      <c r="BC12" s="31"/>
      <c r="BD12" s="31"/>
      <c r="BE12" s="31"/>
    </row>
    <row r="13" ht="15.75" customHeight="1">
      <c r="A13" s="31"/>
      <c r="B13" s="148" t="s">
        <v>118</v>
      </c>
      <c r="I13" s="129"/>
      <c r="J13" s="16"/>
      <c r="K13" s="154" t="s">
        <v>121</v>
      </c>
      <c r="L13" s="16"/>
      <c r="M13" s="16"/>
      <c r="N13" s="16"/>
      <c r="O13" s="16"/>
      <c r="P13" s="31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26"/>
      <c r="AT13" s="26"/>
      <c r="AU13" s="26"/>
      <c r="AV13" s="26"/>
      <c r="AW13" s="29"/>
      <c r="AX13" s="31"/>
      <c r="AY13" s="31"/>
      <c r="AZ13" s="31"/>
      <c r="BA13" s="31"/>
      <c r="BB13" s="31"/>
      <c r="BC13" s="31"/>
      <c r="BD13" s="31"/>
      <c r="BE13" s="31"/>
    </row>
    <row r="14" ht="15.75" customHeight="1">
      <c r="A14" s="100" t="s">
        <v>59</v>
      </c>
      <c r="B14" s="102">
        <v>0.7</v>
      </c>
      <c r="C14" s="115">
        <v>0.75</v>
      </c>
      <c r="D14" s="115">
        <v>0.651685393258427</v>
      </c>
      <c r="E14" s="117">
        <v>0.872093023255814</v>
      </c>
      <c r="F14" s="115">
        <v>0.62</v>
      </c>
      <c r="G14" s="115">
        <f>60/99</f>
        <v>0.6060606061</v>
      </c>
      <c r="H14" s="115">
        <v>0.73</v>
      </c>
      <c r="I14" s="115">
        <v>0.5742574257425742</v>
      </c>
      <c r="J14" s="16"/>
      <c r="K14" s="111"/>
      <c r="L14" s="111"/>
      <c r="M14" s="31"/>
      <c r="N14" s="31"/>
      <c r="O14" s="111"/>
      <c r="P14" s="111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26"/>
      <c r="AT14" s="26"/>
      <c r="AU14" s="26"/>
      <c r="AV14" s="26"/>
      <c r="AW14" s="29"/>
      <c r="AX14" s="31"/>
      <c r="AY14" s="31"/>
      <c r="AZ14" s="31"/>
      <c r="BA14" s="31"/>
      <c r="BB14" s="31"/>
      <c r="BC14" s="31"/>
      <c r="BD14" s="31"/>
      <c r="BE14" s="31"/>
    </row>
    <row r="15" ht="15.75" customHeight="1">
      <c r="A15" s="100" t="s">
        <v>72</v>
      </c>
      <c r="B15" s="102">
        <v>0.67</v>
      </c>
      <c r="C15" s="115">
        <v>0.62</v>
      </c>
      <c r="D15" s="115">
        <v>0.5223880597014925</v>
      </c>
      <c r="E15" s="117">
        <v>0.820359281437125</v>
      </c>
      <c r="F15" s="115">
        <v>0.6</v>
      </c>
      <c r="G15" s="115">
        <f>104/151</f>
        <v>0.6887417219</v>
      </c>
      <c r="H15" s="115">
        <v>0.7</v>
      </c>
      <c r="I15" s="115">
        <v>0.608433734939759</v>
      </c>
      <c r="J15" s="16"/>
      <c r="K15" s="111"/>
      <c r="L15" s="111"/>
      <c r="M15" s="31"/>
      <c r="N15" s="31"/>
      <c r="O15" s="111"/>
      <c r="P15" s="111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26"/>
      <c r="AT15" s="26"/>
      <c r="AU15" s="26"/>
      <c r="AV15" s="26"/>
      <c r="AW15" s="29"/>
      <c r="AX15" s="31"/>
      <c r="AY15" s="31"/>
      <c r="AZ15" s="31"/>
      <c r="BA15" s="31"/>
      <c r="BB15" s="31"/>
      <c r="BC15" s="31"/>
      <c r="BD15" s="31"/>
      <c r="BE15" s="31"/>
    </row>
    <row r="16" ht="15.75" customHeight="1">
      <c r="A16" s="100" t="s">
        <v>79</v>
      </c>
      <c r="B16" s="102">
        <v>0.55</v>
      </c>
      <c r="C16" s="115">
        <v>0.47</v>
      </c>
      <c r="D16" s="115">
        <v>0.7258064516129032</v>
      </c>
      <c r="E16" s="117">
        <v>0.75</v>
      </c>
      <c r="F16" s="115">
        <v>0.37</v>
      </c>
      <c r="G16" s="115">
        <f>24/80</f>
        <v>0.3</v>
      </c>
      <c r="H16" s="115">
        <v>0.4</v>
      </c>
      <c r="I16" s="115">
        <v>0.4666666666666667</v>
      </c>
      <c r="J16" s="16"/>
      <c r="K16" s="111"/>
      <c r="L16" s="111"/>
      <c r="M16" s="31"/>
      <c r="N16" s="31"/>
      <c r="O16" s="111"/>
      <c r="P16" s="111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26"/>
      <c r="AT16" s="26"/>
      <c r="AU16" s="26"/>
      <c r="AV16" s="26"/>
      <c r="AW16" s="29"/>
      <c r="AX16" s="31"/>
      <c r="AY16" s="31"/>
      <c r="AZ16" s="31"/>
      <c r="BA16" s="31"/>
      <c r="BB16" s="31"/>
      <c r="BC16" s="31"/>
      <c r="BD16" s="31"/>
      <c r="BE16" s="31"/>
    </row>
    <row r="17" ht="15.75" customHeight="1">
      <c r="A17" s="100" t="s">
        <v>82</v>
      </c>
      <c r="B17" s="102">
        <v>0.35</v>
      </c>
      <c r="C17" s="115">
        <v>0.56</v>
      </c>
      <c r="D17" s="115">
        <v>0.3492063492063492</v>
      </c>
      <c r="E17" s="117">
        <v>0.53</v>
      </c>
      <c r="F17" s="115">
        <v>0.34</v>
      </c>
      <c r="G17" s="115">
        <f>38/80</f>
        <v>0.475</v>
      </c>
      <c r="H17" s="115">
        <v>0.18</v>
      </c>
      <c r="I17" s="115">
        <v>0.41304347826086957</v>
      </c>
      <c r="J17" s="16"/>
      <c r="K17" s="111"/>
      <c r="L17" s="111"/>
      <c r="M17" s="31"/>
      <c r="N17" s="31"/>
      <c r="O17" s="111"/>
      <c r="P17" s="111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26"/>
      <c r="AT17" s="26"/>
      <c r="AU17" s="26"/>
      <c r="AV17" s="26"/>
      <c r="AW17" s="29"/>
      <c r="AX17" s="31"/>
      <c r="AY17" s="31"/>
      <c r="AZ17" s="31"/>
      <c r="BA17" s="31"/>
      <c r="BB17" s="31"/>
      <c r="BC17" s="31"/>
      <c r="BD17" s="31"/>
      <c r="BE17" s="31"/>
    </row>
    <row r="18" ht="15.75" customHeight="1">
      <c r="A18" s="100" t="s">
        <v>84</v>
      </c>
      <c r="B18" s="102">
        <v>0.47</v>
      </c>
      <c r="C18" s="115">
        <v>0.47</v>
      </c>
      <c r="D18" s="115">
        <v>0.5625</v>
      </c>
      <c r="E18" s="117">
        <v>0.71</v>
      </c>
      <c r="F18" s="115">
        <v>0.71</v>
      </c>
      <c r="G18" s="115">
        <f>34/58</f>
        <v>0.5862068966</v>
      </c>
      <c r="H18" s="115">
        <v>0.1</v>
      </c>
      <c r="I18" s="115">
        <v>0.5245901639344263</v>
      </c>
      <c r="J18" s="16"/>
      <c r="K18" s="111"/>
      <c r="L18" s="111"/>
      <c r="M18" s="31"/>
      <c r="N18" s="31"/>
      <c r="O18" s="111"/>
      <c r="P18" s="111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26"/>
      <c r="AT18" s="26"/>
      <c r="AU18" s="26"/>
      <c r="AV18" s="26"/>
      <c r="AW18" s="29"/>
      <c r="AX18" s="31"/>
      <c r="AY18" s="31"/>
      <c r="AZ18" s="31"/>
      <c r="BA18" s="31"/>
      <c r="BB18" s="31"/>
      <c r="BC18" s="31"/>
      <c r="BD18" s="31"/>
      <c r="BE18" s="31"/>
    </row>
    <row r="19" ht="15.75" customHeight="1">
      <c r="A19" s="16" t="s">
        <v>70</v>
      </c>
      <c r="B19" s="102">
        <v>0.33</v>
      </c>
      <c r="C19" s="115">
        <v>0.37037037037037035</v>
      </c>
      <c r="D19" s="128"/>
      <c r="I19" s="129"/>
      <c r="J19" s="16"/>
      <c r="K19" s="111"/>
      <c r="L19" s="111"/>
      <c r="M19" s="31"/>
      <c r="N19" s="31"/>
      <c r="O19" s="111"/>
      <c r="P19" s="111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26"/>
      <c r="AT19" s="26"/>
      <c r="AU19" s="26"/>
      <c r="AV19" s="26"/>
      <c r="AW19" s="29"/>
      <c r="AX19" s="31"/>
      <c r="AY19" s="31"/>
      <c r="AZ19" s="31"/>
      <c r="BA19" s="31"/>
      <c r="BB19" s="31"/>
      <c r="BC19" s="31"/>
      <c r="BD19" s="31"/>
      <c r="BE19" s="31"/>
    </row>
    <row r="20" ht="15.75" customHeight="1">
      <c r="A20" s="133" t="s">
        <v>116</v>
      </c>
      <c r="B20" s="137">
        <f t="shared" ref="B20:C20" si="2">AVERAGE(B14:B19)</f>
        <v>0.5116666667</v>
      </c>
      <c r="C20" s="103">
        <f t="shared" si="2"/>
        <v>0.5400617284</v>
      </c>
      <c r="D20" s="103">
        <v>0.5607476635514018</v>
      </c>
      <c r="E20" s="105">
        <v>0.75</v>
      </c>
      <c r="F20" s="103">
        <v>0.53</v>
      </c>
      <c r="G20" s="103">
        <f>260/468</f>
        <v>0.5555555556</v>
      </c>
      <c r="H20" s="103">
        <v>0.43</v>
      </c>
      <c r="I20" s="103">
        <v>0.5354166666666667</v>
      </c>
      <c r="J20" s="16"/>
      <c r="K20" s="111"/>
      <c r="L20" s="111"/>
      <c r="M20" s="31"/>
      <c r="N20" s="31"/>
      <c r="O20" s="111"/>
      <c r="P20" s="111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26"/>
      <c r="AT20" s="26"/>
      <c r="AU20" s="26"/>
      <c r="AV20" s="26"/>
      <c r="AW20" s="29"/>
      <c r="AX20" s="31"/>
      <c r="AY20" s="31"/>
      <c r="AZ20" s="31"/>
      <c r="BA20" s="31"/>
      <c r="BB20" s="31"/>
      <c r="BC20" s="31"/>
      <c r="BD20" s="31"/>
      <c r="BE20" s="31"/>
    </row>
    <row r="21" ht="15.75" customHeight="1">
      <c r="A21" s="31"/>
      <c r="B21" s="148" t="s">
        <v>150</v>
      </c>
      <c r="I21" s="129"/>
      <c r="J21" s="16"/>
      <c r="K21" s="16"/>
      <c r="L21" s="16"/>
      <c r="M21" s="16"/>
      <c r="N21" s="16"/>
      <c r="O21" s="16"/>
      <c r="P21" s="31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26"/>
      <c r="AT21" s="26"/>
      <c r="AU21" s="26"/>
      <c r="AV21" s="26"/>
      <c r="AW21" s="29"/>
      <c r="AX21" s="31"/>
      <c r="AY21" s="31"/>
      <c r="AZ21" s="31"/>
      <c r="BA21" s="31"/>
      <c r="BB21" s="31"/>
      <c r="BC21" s="31"/>
      <c r="BD21" s="31"/>
      <c r="BE21" s="31"/>
    </row>
    <row r="22" ht="15.75" customHeight="1">
      <c r="A22" s="100" t="s">
        <v>59</v>
      </c>
      <c r="B22" s="102">
        <v>0.74</v>
      </c>
      <c r="C22" s="115">
        <v>0.69</v>
      </c>
      <c r="D22" s="115">
        <v>0.7654320987654321</v>
      </c>
      <c r="E22" s="117">
        <v>0.88</v>
      </c>
      <c r="F22" s="115">
        <v>0.63</v>
      </c>
      <c r="G22" s="115">
        <f>62/94</f>
        <v>0.6595744681</v>
      </c>
      <c r="H22" s="115">
        <v>0.65</v>
      </c>
      <c r="I22" s="115">
        <v>0.6888</v>
      </c>
      <c r="J22" s="16"/>
      <c r="K22" s="111"/>
      <c r="L22" s="111"/>
      <c r="M22" s="31"/>
      <c r="N22" s="31"/>
      <c r="O22" s="111"/>
      <c r="P22" s="111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26"/>
      <c r="AT22" s="26"/>
      <c r="AU22" s="26"/>
      <c r="AV22" s="26"/>
      <c r="AW22" s="29"/>
      <c r="AX22" s="31"/>
      <c r="AY22" s="31"/>
      <c r="AZ22" s="31"/>
      <c r="BA22" s="31"/>
      <c r="BB22" s="31"/>
      <c r="BC22" s="31"/>
      <c r="BD22" s="31"/>
      <c r="BE22" s="31"/>
    </row>
    <row r="23" ht="15.75" customHeight="1">
      <c r="A23" s="100" t="s">
        <v>72</v>
      </c>
      <c r="B23" s="102">
        <v>0.64</v>
      </c>
      <c r="C23" s="115">
        <v>0.68</v>
      </c>
      <c r="D23" s="115">
        <v>0.7</v>
      </c>
      <c r="E23" s="117">
        <v>0.8</v>
      </c>
      <c r="F23" s="115">
        <v>0.69</v>
      </c>
      <c r="G23" s="115">
        <f>95/151</f>
        <v>0.6291390728</v>
      </c>
      <c r="H23" s="115">
        <v>0.69</v>
      </c>
      <c r="I23" s="115">
        <v>0.6894</v>
      </c>
      <c r="J23" s="16"/>
      <c r="K23" s="111"/>
      <c r="L23" s="111"/>
      <c r="M23" s="31"/>
      <c r="N23" s="31"/>
      <c r="O23" s="111"/>
      <c r="P23" s="111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26"/>
      <c r="AT23" s="26"/>
      <c r="AU23" s="26"/>
      <c r="AV23" s="26"/>
      <c r="AW23" s="29"/>
      <c r="AX23" s="31"/>
      <c r="AY23" s="31"/>
      <c r="AZ23" s="31"/>
      <c r="BA23" s="31"/>
      <c r="BB23" s="31"/>
      <c r="BC23" s="31"/>
      <c r="BD23" s="31"/>
      <c r="BE23" s="31"/>
    </row>
    <row r="24" ht="15.75" customHeight="1">
      <c r="A24" s="100" t="s">
        <v>79</v>
      </c>
      <c r="B24" s="102">
        <v>0.56</v>
      </c>
      <c r="C24" s="115">
        <v>0.69</v>
      </c>
      <c r="D24" s="115">
        <v>0.5230769230769231</v>
      </c>
      <c r="E24" s="117">
        <v>0.79</v>
      </c>
      <c r="F24" s="115">
        <v>0.43</v>
      </c>
      <c r="G24" s="115">
        <f>18/53</f>
        <v>0.3396226415</v>
      </c>
      <c r="H24" s="115">
        <v>0.5</v>
      </c>
      <c r="I24" s="115">
        <v>0.5333</v>
      </c>
      <c r="J24" s="16"/>
      <c r="K24" s="111"/>
      <c r="L24" s="111"/>
      <c r="M24" s="31"/>
      <c r="N24" s="31"/>
      <c r="O24" s="111"/>
      <c r="P24" s="111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26"/>
      <c r="AT24" s="26"/>
      <c r="AU24" s="26"/>
      <c r="AV24" s="26"/>
      <c r="AW24" s="29"/>
      <c r="AX24" s="31"/>
      <c r="AY24" s="31"/>
      <c r="AZ24" s="31"/>
      <c r="BA24" s="31"/>
      <c r="BB24" s="31"/>
      <c r="BC24" s="31"/>
      <c r="BD24" s="31"/>
      <c r="BE24" s="31"/>
    </row>
    <row r="25" ht="15.75" customHeight="1">
      <c r="A25" s="100" t="s">
        <v>82</v>
      </c>
      <c r="B25" s="102">
        <v>0.35</v>
      </c>
      <c r="C25" s="115">
        <v>0.56</v>
      </c>
      <c r="D25" s="115">
        <v>0.4117647058823529</v>
      </c>
      <c r="E25" s="117">
        <v>0.62</v>
      </c>
      <c r="F25" s="115">
        <v>0.54</v>
      </c>
      <c r="G25" s="115">
        <f>47/86</f>
        <v>0.5465116279</v>
      </c>
      <c r="H25" s="115">
        <v>0.28</v>
      </c>
      <c r="I25" s="115">
        <v>0.4831</v>
      </c>
      <c r="J25" s="16"/>
      <c r="K25" s="111"/>
      <c r="L25" s="111"/>
      <c r="M25" s="31"/>
      <c r="N25" s="31"/>
      <c r="O25" s="111"/>
      <c r="P25" s="111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26"/>
      <c r="AT25" s="26"/>
      <c r="AU25" s="26"/>
      <c r="AV25" s="26"/>
      <c r="AW25" s="29"/>
      <c r="AX25" s="31"/>
      <c r="AY25" s="31"/>
      <c r="AZ25" s="31"/>
      <c r="BA25" s="31"/>
      <c r="BB25" s="31"/>
      <c r="BC25" s="31"/>
      <c r="BD25" s="31"/>
      <c r="BE25" s="31"/>
    </row>
    <row r="26" ht="15.75" customHeight="1">
      <c r="A26" s="100" t="s">
        <v>84</v>
      </c>
      <c r="B26" s="102">
        <v>0.57</v>
      </c>
      <c r="C26" s="115">
        <v>0.69</v>
      </c>
      <c r="D26" s="115">
        <v>0.5824175824175825</v>
      </c>
      <c r="E26" s="117">
        <v>0.63</v>
      </c>
      <c r="F26" s="115">
        <v>0.45</v>
      </c>
      <c r="G26" s="115">
        <f>26/48</f>
        <v>0.5416666667</v>
      </c>
      <c r="H26" s="115">
        <v>0.17</v>
      </c>
      <c r="I26" s="115">
        <v>0.6444</v>
      </c>
      <c r="J26" s="16"/>
      <c r="K26" s="111"/>
      <c r="L26" s="111"/>
      <c r="M26" s="31"/>
      <c r="N26" s="31"/>
      <c r="O26" s="111"/>
      <c r="P26" s="111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26"/>
      <c r="AT26" s="26"/>
      <c r="AU26" s="26"/>
      <c r="AV26" s="26"/>
      <c r="AW26" s="29"/>
      <c r="AX26" s="31"/>
      <c r="AY26" s="31"/>
      <c r="AZ26" s="31"/>
      <c r="BA26" s="31"/>
      <c r="BB26" s="31"/>
      <c r="BC26" s="31"/>
      <c r="BD26" s="31"/>
      <c r="BE26" s="31"/>
    </row>
    <row r="27" ht="15.75" customHeight="1">
      <c r="A27" s="16" t="s">
        <v>70</v>
      </c>
      <c r="B27" s="102">
        <v>0.52</v>
      </c>
      <c r="C27" s="115">
        <v>0.4166666666666667</v>
      </c>
      <c r="D27" s="128"/>
      <c r="I27" s="129"/>
      <c r="J27" s="16"/>
      <c r="K27" s="111"/>
      <c r="L27" s="111"/>
      <c r="M27" s="31"/>
      <c r="N27" s="31"/>
      <c r="O27" s="111"/>
      <c r="P27" s="111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26"/>
      <c r="AT27" s="26"/>
      <c r="AU27" s="26"/>
      <c r="AV27" s="26"/>
      <c r="AW27" s="29"/>
      <c r="AX27" s="31"/>
      <c r="AY27" s="31"/>
      <c r="AZ27" s="31"/>
      <c r="BA27" s="31"/>
      <c r="BB27" s="31"/>
      <c r="BC27" s="31"/>
      <c r="BD27" s="31"/>
      <c r="BE27" s="31"/>
    </row>
    <row r="28" ht="15.75" customHeight="1">
      <c r="A28" s="133" t="s">
        <v>116</v>
      </c>
      <c r="B28" s="137">
        <f t="shared" ref="B28:C28" si="3">AVERAGE(B22:B27)</f>
        <v>0.5633333333</v>
      </c>
      <c r="C28" s="103">
        <f t="shared" si="3"/>
        <v>0.6211111111</v>
      </c>
      <c r="D28" s="103">
        <v>0.6158536585365854</v>
      </c>
      <c r="E28" s="105">
        <v>0.75</v>
      </c>
      <c r="F28" s="103">
        <v>0.58</v>
      </c>
      <c r="G28" s="103">
        <f>248/432</f>
        <v>0.5740740741</v>
      </c>
      <c r="H28" s="103">
        <v>0.45</v>
      </c>
      <c r="I28" s="103">
        <v>0.6265</v>
      </c>
      <c r="J28" s="16"/>
      <c r="K28" s="111"/>
      <c r="L28" s="111"/>
      <c r="M28" s="31"/>
      <c r="N28" s="31"/>
      <c r="O28" s="111"/>
      <c r="P28" s="111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26"/>
      <c r="AT28" s="26"/>
      <c r="AU28" s="26"/>
      <c r="AV28" s="26"/>
      <c r="AW28" s="29"/>
      <c r="AX28" s="31"/>
      <c r="AY28" s="31"/>
      <c r="AZ28" s="31"/>
      <c r="BA28" s="31"/>
      <c r="BB28" s="31"/>
      <c r="BC28" s="31"/>
      <c r="BD28" s="31"/>
      <c r="BE28" s="31"/>
    </row>
    <row r="29" ht="15.75" customHeight="1">
      <c r="A29" s="31"/>
      <c r="B29" s="148" t="s">
        <v>158</v>
      </c>
      <c r="I29" s="129"/>
      <c r="J29" s="111"/>
      <c r="K29" s="111"/>
      <c r="L29" s="16"/>
      <c r="M29" s="16"/>
      <c r="N29" s="16"/>
      <c r="O29" s="16"/>
      <c r="P29" s="31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26"/>
      <c r="AT29" s="26"/>
      <c r="AU29" s="26"/>
      <c r="AV29" s="26"/>
      <c r="AW29" s="29"/>
      <c r="AX29" s="31"/>
      <c r="AY29" s="31"/>
      <c r="AZ29" s="31"/>
      <c r="BA29" s="31"/>
      <c r="BB29" s="31"/>
      <c r="BC29" s="31"/>
      <c r="BD29" s="31"/>
      <c r="BE29" s="31"/>
    </row>
    <row r="30" ht="15.75" customHeight="1">
      <c r="A30" s="100" t="s">
        <v>59</v>
      </c>
      <c r="B30" s="102">
        <v>0.61</v>
      </c>
      <c r="C30" s="115">
        <v>0.79</v>
      </c>
      <c r="D30" s="115">
        <v>0.7222222222222222</v>
      </c>
      <c r="E30" s="117">
        <v>0.901960784313725</v>
      </c>
      <c r="F30" s="115">
        <v>0.67</v>
      </c>
      <c r="G30" s="115">
        <f>54/89</f>
        <v>0.606741573</v>
      </c>
      <c r="H30" s="115">
        <v>0.46153846153846156</v>
      </c>
      <c r="I30" s="115">
        <v>0.64</v>
      </c>
      <c r="J30" s="111"/>
      <c r="K30" s="111"/>
      <c r="L30" s="111"/>
      <c r="M30" s="31"/>
      <c r="N30" s="31"/>
      <c r="O30" s="111"/>
      <c r="P30" s="111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26"/>
      <c r="AT30" s="26"/>
      <c r="AU30" s="26"/>
      <c r="AV30" s="26"/>
      <c r="AW30" s="29"/>
      <c r="AX30" s="31"/>
      <c r="AY30" s="31"/>
      <c r="AZ30" s="31"/>
      <c r="BA30" s="31"/>
      <c r="BB30" s="31"/>
      <c r="BC30" s="31"/>
      <c r="BD30" s="31"/>
      <c r="BE30" s="31"/>
    </row>
    <row r="31" ht="15.75" customHeight="1">
      <c r="A31" s="100" t="s">
        <v>72</v>
      </c>
      <c r="B31" s="102">
        <v>0.64</v>
      </c>
      <c r="C31" s="115">
        <v>0.78</v>
      </c>
      <c r="D31" s="115">
        <v>0.7579617834394905</v>
      </c>
      <c r="E31" s="117">
        <v>0.907514450867052</v>
      </c>
      <c r="F31" s="115">
        <v>0.71</v>
      </c>
      <c r="G31" s="115">
        <f>111/153</f>
        <v>0.7254901961</v>
      </c>
      <c r="H31" s="115">
        <v>0.4657534246575342</v>
      </c>
      <c r="I31" s="115">
        <v>0.62</v>
      </c>
      <c r="J31" s="111"/>
      <c r="K31" s="111"/>
      <c r="L31" s="111"/>
      <c r="M31" s="31"/>
      <c r="N31" s="31"/>
      <c r="O31" s="111"/>
      <c r="P31" s="111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26"/>
      <c r="AT31" s="26"/>
      <c r="AU31" s="26"/>
      <c r="AV31" s="26"/>
      <c r="AW31" s="29"/>
      <c r="AX31" s="31"/>
      <c r="AY31" s="31"/>
      <c r="AZ31" s="31"/>
      <c r="BA31" s="31"/>
      <c r="BB31" s="31"/>
      <c r="BC31" s="31"/>
      <c r="BD31" s="31"/>
      <c r="BE31" s="31"/>
    </row>
    <row r="32" ht="15.75" customHeight="1">
      <c r="A32" s="100" t="s">
        <v>79</v>
      </c>
      <c r="B32" s="102">
        <v>0.69</v>
      </c>
      <c r="C32" s="115">
        <v>0.54</v>
      </c>
      <c r="D32" s="115">
        <v>0.5</v>
      </c>
      <c r="E32" s="117">
        <v>0.83</v>
      </c>
      <c r="F32" s="115">
        <v>0.46</v>
      </c>
      <c r="G32" s="115">
        <f>21/50</f>
        <v>0.42</v>
      </c>
      <c r="H32" s="115">
        <v>0.3333333333333333</v>
      </c>
      <c r="I32" s="115">
        <v>0.51</v>
      </c>
      <c r="J32" s="111"/>
      <c r="K32" s="111"/>
      <c r="L32" s="111"/>
      <c r="M32" s="31"/>
      <c r="N32" s="31"/>
      <c r="O32" s="111"/>
      <c r="P32" s="111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26"/>
      <c r="AT32" s="26"/>
      <c r="AU32" s="26"/>
      <c r="AV32" s="26"/>
      <c r="AW32" s="29"/>
      <c r="AX32" s="31"/>
      <c r="AY32" s="31"/>
      <c r="AZ32" s="31"/>
      <c r="BA32" s="31"/>
      <c r="BB32" s="31"/>
      <c r="BC32" s="31"/>
      <c r="BD32" s="31"/>
      <c r="BE32" s="31"/>
    </row>
    <row r="33" ht="15.75" customHeight="1">
      <c r="A33" s="100" t="s">
        <v>82</v>
      </c>
      <c r="B33" s="102">
        <v>0.4</v>
      </c>
      <c r="C33" s="115">
        <v>0.58</v>
      </c>
      <c r="D33" s="115">
        <v>0.4</v>
      </c>
      <c r="E33" s="117">
        <v>0.6</v>
      </c>
      <c r="F33" s="115">
        <v>0.31</v>
      </c>
      <c r="G33" s="115">
        <f>20/49</f>
        <v>0.4081632653</v>
      </c>
      <c r="H33" s="115">
        <v>0.2692307692307692</v>
      </c>
      <c r="I33" s="115">
        <v>0.6</v>
      </c>
      <c r="J33" s="111"/>
      <c r="K33" s="111"/>
      <c r="L33" s="111"/>
      <c r="M33" s="31"/>
      <c r="N33" s="31"/>
      <c r="O33" s="111"/>
      <c r="P33" s="111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26"/>
      <c r="AT33" s="26"/>
      <c r="AU33" s="26"/>
      <c r="AV33" s="26"/>
      <c r="AW33" s="29"/>
      <c r="AX33" s="31"/>
      <c r="AY33" s="31"/>
      <c r="AZ33" s="31"/>
      <c r="BA33" s="31"/>
      <c r="BB33" s="31"/>
      <c r="BC33" s="31"/>
      <c r="BD33" s="31"/>
      <c r="BE33" s="31"/>
    </row>
    <row r="34" ht="15.75" customHeight="1">
      <c r="A34" s="100" t="s">
        <v>84</v>
      </c>
      <c r="B34" s="102">
        <v>0.52</v>
      </c>
      <c r="C34" s="115">
        <v>0.54</v>
      </c>
      <c r="D34" s="260">
        <f>46/86</f>
        <v>0.5348837209</v>
      </c>
      <c r="E34" s="117">
        <v>0.68</v>
      </c>
      <c r="F34" s="115">
        <v>0.55</v>
      </c>
      <c r="G34" s="115">
        <f>50/126</f>
        <v>0.3968253968</v>
      </c>
      <c r="H34" s="115">
        <v>0.1951219512195122</v>
      </c>
      <c r="I34" s="115">
        <v>0.41</v>
      </c>
      <c r="J34" s="111"/>
      <c r="K34" s="111"/>
      <c r="L34" s="111"/>
      <c r="M34" s="31"/>
      <c r="N34" s="31"/>
      <c r="O34" s="111"/>
      <c r="P34" s="111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26"/>
      <c r="AT34" s="26"/>
      <c r="AU34" s="26"/>
      <c r="AV34" s="26"/>
      <c r="AW34" s="29"/>
      <c r="AX34" s="31"/>
      <c r="AY34" s="31"/>
      <c r="AZ34" s="31"/>
      <c r="BA34" s="31"/>
      <c r="BB34" s="31"/>
      <c r="BC34" s="31"/>
      <c r="BD34" s="31"/>
      <c r="BE34" s="31"/>
    </row>
    <row r="35" ht="15.75" customHeight="1">
      <c r="A35" s="16" t="s">
        <v>70</v>
      </c>
      <c r="B35" s="102">
        <v>0.42</v>
      </c>
      <c r="C35" s="115">
        <v>0.2</v>
      </c>
      <c r="D35" s="128"/>
      <c r="I35" s="129"/>
      <c r="J35" s="111"/>
      <c r="K35" s="111"/>
      <c r="L35" s="111"/>
      <c r="M35" s="31"/>
      <c r="N35" s="31"/>
      <c r="O35" s="111"/>
      <c r="P35" s="111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26"/>
      <c r="AT35" s="26"/>
      <c r="AU35" s="26"/>
      <c r="AV35" s="26"/>
      <c r="AW35" s="29"/>
      <c r="AX35" s="31"/>
      <c r="AY35" s="31"/>
      <c r="AZ35" s="31"/>
      <c r="BA35" s="31"/>
      <c r="BB35" s="31"/>
      <c r="BC35" s="31"/>
      <c r="BD35" s="31"/>
      <c r="BE35" s="31"/>
    </row>
    <row r="36" ht="15.75" customHeight="1">
      <c r="A36" s="133" t="s">
        <v>116</v>
      </c>
      <c r="B36" s="137">
        <f t="shared" ref="B36:C36" si="4">AVERAGE(B30:B35)</f>
        <v>0.5466666667</v>
      </c>
      <c r="C36" s="103">
        <f t="shared" si="4"/>
        <v>0.5716666667</v>
      </c>
      <c r="D36" s="273">
        <f>611/1002</f>
        <v>0.6097804391</v>
      </c>
      <c r="E36" s="105">
        <v>0.8</v>
      </c>
      <c r="F36" s="103">
        <v>0.58</v>
      </c>
      <c r="G36" s="103">
        <f>255/466</f>
        <v>0.5472103004</v>
      </c>
      <c r="H36" s="103">
        <v>0.3538</v>
      </c>
      <c r="I36" s="103">
        <v>0.56</v>
      </c>
      <c r="J36" s="16"/>
      <c r="K36" s="111"/>
      <c r="L36" s="111"/>
      <c r="M36" s="31"/>
      <c r="N36" s="31"/>
      <c r="O36" s="111"/>
      <c r="P36" s="111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26"/>
      <c r="AT36" s="26"/>
      <c r="AU36" s="26"/>
      <c r="AV36" s="26"/>
      <c r="AW36" s="29"/>
      <c r="AX36" s="31"/>
      <c r="AY36" s="31"/>
      <c r="AZ36" s="31"/>
      <c r="BA36" s="31"/>
      <c r="BB36" s="31"/>
      <c r="BC36" s="31"/>
      <c r="BD36" s="31"/>
      <c r="BE36" s="31"/>
    </row>
    <row r="37" ht="15.75" customHeight="1">
      <c r="A37" s="31"/>
      <c r="B37" s="148" t="s">
        <v>167</v>
      </c>
      <c r="I37" s="129"/>
      <c r="J37" s="16"/>
      <c r="K37" s="16"/>
      <c r="L37" s="16"/>
      <c r="M37" s="16"/>
      <c r="N37" s="16"/>
      <c r="O37" s="16"/>
      <c r="P37" s="31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26"/>
      <c r="AT37" s="26"/>
      <c r="AU37" s="26"/>
      <c r="AV37" s="26"/>
      <c r="AW37" s="29"/>
      <c r="AX37" s="31"/>
      <c r="AY37" s="31"/>
      <c r="AZ37" s="31"/>
      <c r="BA37" s="31"/>
      <c r="BB37" s="31"/>
      <c r="BC37" s="31"/>
      <c r="BD37" s="31"/>
      <c r="BE37" s="31"/>
    </row>
    <row r="38" ht="15.75" customHeight="1">
      <c r="A38" s="100" t="s">
        <v>59</v>
      </c>
      <c r="B38" s="102">
        <v>0.81</v>
      </c>
      <c r="C38" s="115">
        <v>0.75</v>
      </c>
      <c r="D38" s="115">
        <v>0.845360824742268</v>
      </c>
      <c r="E38" s="117">
        <v>0.93</v>
      </c>
      <c r="F38" s="115">
        <v>0.72</v>
      </c>
      <c r="G38" s="115">
        <f>66/79</f>
        <v>0.835443038</v>
      </c>
      <c r="H38" s="115">
        <v>0.7857</v>
      </c>
      <c r="I38" s="115">
        <v>0.69</v>
      </c>
      <c r="J38" s="16"/>
      <c r="K38" s="111"/>
      <c r="L38" s="111"/>
      <c r="M38" s="31"/>
      <c r="N38" s="31"/>
      <c r="O38" s="111"/>
      <c r="P38" s="111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26"/>
      <c r="AT38" s="26"/>
      <c r="AU38" s="26"/>
      <c r="AV38" s="26"/>
      <c r="AW38" s="29"/>
      <c r="AX38" s="31"/>
      <c r="AY38" s="31"/>
      <c r="AZ38" s="31"/>
      <c r="BA38" s="31"/>
      <c r="BB38" s="31"/>
      <c r="BC38" s="31"/>
      <c r="BD38" s="31"/>
      <c r="BE38" s="31"/>
    </row>
    <row r="39" ht="15.75" customHeight="1">
      <c r="A39" s="100" t="s">
        <v>72</v>
      </c>
      <c r="B39" s="102">
        <v>0.77</v>
      </c>
      <c r="C39" s="115">
        <v>0.78</v>
      </c>
      <c r="D39" s="115">
        <v>0.7621621621621621</v>
      </c>
      <c r="E39" s="117">
        <v>0.87</v>
      </c>
      <c r="F39" s="115">
        <v>0.82</v>
      </c>
      <c r="G39" s="115">
        <f>115/177</f>
        <v>0.6497175141</v>
      </c>
      <c r="H39" s="115">
        <v>0.5714</v>
      </c>
      <c r="I39" s="115">
        <v>0.61</v>
      </c>
      <c r="J39" s="16"/>
      <c r="K39" s="111"/>
      <c r="L39" s="111"/>
      <c r="M39" s="31"/>
      <c r="N39" s="31"/>
      <c r="O39" s="111"/>
      <c r="P39" s="111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26"/>
      <c r="AT39" s="26"/>
      <c r="AU39" s="26"/>
      <c r="AV39" s="26"/>
      <c r="AW39" s="29"/>
      <c r="AX39" s="31"/>
      <c r="AY39" s="31"/>
      <c r="AZ39" s="31"/>
      <c r="BA39" s="31"/>
      <c r="BB39" s="31"/>
      <c r="BC39" s="31"/>
      <c r="BD39" s="31"/>
      <c r="BE39" s="31"/>
    </row>
    <row r="40" ht="15.75" customHeight="1">
      <c r="A40" s="100" t="s">
        <v>79</v>
      </c>
      <c r="B40" s="102">
        <v>0.64</v>
      </c>
      <c r="C40" s="115">
        <v>0.86</v>
      </c>
      <c r="D40" s="115">
        <v>0.6481481481481481</v>
      </c>
      <c r="E40" s="117">
        <v>0.74</v>
      </c>
      <c r="F40" s="115">
        <v>0.49</v>
      </c>
      <c r="G40" s="115">
        <f>28/45</f>
        <v>0.6222222222</v>
      </c>
      <c r="H40" s="115">
        <v>0.3333</v>
      </c>
      <c r="I40" s="115">
        <v>0.65</v>
      </c>
      <c r="J40" s="16"/>
      <c r="K40" s="111"/>
      <c r="L40" s="111"/>
      <c r="M40" s="31"/>
      <c r="N40" s="31"/>
      <c r="O40" s="111"/>
      <c r="P40" s="111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26"/>
      <c r="AT40" s="26"/>
      <c r="AU40" s="26"/>
      <c r="AV40" s="26"/>
      <c r="AW40" s="29"/>
      <c r="AX40" s="31"/>
      <c r="AY40" s="31"/>
      <c r="AZ40" s="31"/>
      <c r="BA40" s="31"/>
      <c r="BB40" s="31"/>
      <c r="BC40" s="31"/>
      <c r="BD40" s="31"/>
      <c r="BE40" s="31"/>
    </row>
    <row r="41" ht="15.75" customHeight="1">
      <c r="A41" s="100" t="s">
        <v>82</v>
      </c>
      <c r="B41" s="102">
        <v>0.56</v>
      </c>
      <c r="C41" s="115">
        <v>0.58</v>
      </c>
      <c r="D41" s="115">
        <v>0.5538461538461539</v>
      </c>
      <c r="E41" s="117">
        <v>0.81</v>
      </c>
      <c r="F41" s="115">
        <v>0.47</v>
      </c>
      <c r="G41" s="115">
        <f>24/52</f>
        <v>0.4615384615</v>
      </c>
      <c r="H41" s="115">
        <v>0.5741</v>
      </c>
      <c r="I41" s="115">
        <v>0.53</v>
      </c>
      <c r="J41" s="16"/>
      <c r="K41" s="111"/>
      <c r="L41" s="111"/>
      <c r="M41" s="31"/>
      <c r="N41" s="31"/>
      <c r="O41" s="111"/>
      <c r="P41" s="111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26"/>
      <c r="AT41" s="26"/>
      <c r="AU41" s="26"/>
      <c r="AV41" s="26"/>
      <c r="AW41" s="29"/>
      <c r="AX41" s="31"/>
      <c r="AY41" s="31"/>
      <c r="AZ41" s="31"/>
      <c r="BA41" s="31"/>
      <c r="BB41" s="31"/>
      <c r="BC41" s="31"/>
      <c r="BD41" s="31"/>
      <c r="BE41" s="31"/>
    </row>
    <row r="42" ht="15.75" customHeight="1">
      <c r="A42" s="100" t="s">
        <v>84</v>
      </c>
      <c r="B42" s="102">
        <v>0.61</v>
      </c>
      <c r="C42" s="115">
        <v>0.86</v>
      </c>
      <c r="D42" s="115">
        <v>0.6222222222222222</v>
      </c>
      <c r="E42" s="117">
        <v>0.77</v>
      </c>
      <c r="F42" s="115">
        <v>0.54</v>
      </c>
      <c r="G42" s="115">
        <f>64/199</f>
        <v>0.3216080402</v>
      </c>
      <c r="H42" s="115">
        <v>0.1897</v>
      </c>
      <c r="I42" s="115">
        <v>0.54</v>
      </c>
      <c r="J42" s="16"/>
      <c r="K42" s="111"/>
      <c r="L42" s="111"/>
      <c r="M42" s="31"/>
      <c r="N42" s="31"/>
      <c r="O42" s="111"/>
      <c r="P42" s="111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26"/>
      <c r="AT42" s="26"/>
      <c r="AU42" s="26"/>
      <c r="AV42" s="26"/>
      <c r="AW42" s="29"/>
      <c r="AX42" s="31"/>
      <c r="AY42" s="31"/>
      <c r="AZ42" s="31"/>
      <c r="BA42" s="31"/>
      <c r="BB42" s="31"/>
      <c r="BC42" s="31"/>
      <c r="BD42" s="31"/>
      <c r="BE42" s="31"/>
    </row>
    <row r="43" ht="15.75" customHeight="1">
      <c r="A43" s="16" t="s">
        <v>70</v>
      </c>
      <c r="B43" s="102">
        <v>0.41</v>
      </c>
      <c r="C43" s="115">
        <v>0.6521739130434783</v>
      </c>
      <c r="D43" s="128"/>
      <c r="I43" s="129"/>
      <c r="J43" s="16"/>
      <c r="K43" s="111"/>
      <c r="L43" s="111"/>
      <c r="M43" s="31"/>
      <c r="N43" s="31"/>
      <c r="O43" s="111"/>
      <c r="P43" s="111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26"/>
      <c r="AT43" s="26"/>
      <c r="AU43" s="26"/>
      <c r="AV43" s="26"/>
      <c r="AW43" s="29"/>
      <c r="AX43" s="31"/>
      <c r="AY43" s="31"/>
      <c r="AZ43" s="31"/>
      <c r="BA43" s="31"/>
      <c r="BB43" s="31"/>
      <c r="BC43" s="31"/>
      <c r="BD43" s="31"/>
      <c r="BE43" s="31"/>
    </row>
    <row r="44" ht="15.75" customHeight="1">
      <c r="A44" s="133" t="s">
        <v>116</v>
      </c>
      <c r="B44" s="137">
        <f t="shared" ref="B44:C44" si="5">AVERAGE(B38:B43)</f>
        <v>0.6333333333</v>
      </c>
      <c r="C44" s="103">
        <f t="shared" si="5"/>
        <v>0.7470289855</v>
      </c>
      <c r="D44" s="103">
        <v>0.7128309572301426</v>
      </c>
      <c r="E44" s="105">
        <v>0.84</v>
      </c>
      <c r="F44" s="103">
        <v>0.64</v>
      </c>
      <c r="G44" s="103">
        <f>297/472</f>
        <v>0.6292372881</v>
      </c>
      <c r="H44" s="103">
        <v>0.4649</v>
      </c>
      <c r="I44" s="103">
        <v>0.6</v>
      </c>
      <c r="J44" s="16"/>
      <c r="K44" s="111"/>
      <c r="L44" s="111"/>
      <c r="M44" s="31"/>
      <c r="N44" s="31"/>
      <c r="O44" s="111"/>
      <c r="P44" s="111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26"/>
      <c r="AT44" s="26"/>
      <c r="AU44" s="26"/>
      <c r="AV44" s="26"/>
      <c r="AW44" s="29"/>
      <c r="AX44" s="31"/>
      <c r="AY44" s="31"/>
      <c r="AZ44" s="31"/>
      <c r="BA44" s="31"/>
      <c r="BB44" s="31"/>
      <c r="BC44" s="31"/>
      <c r="BD44" s="31"/>
      <c r="BE44" s="31"/>
    </row>
    <row r="45" ht="15.75" customHeight="1">
      <c r="A45" s="31"/>
      <c r="B45" s="148" t="s">
        <v>189</v>
      </c>
      <c r="I45" s="129"/>
      <c r="J45" s="16"/>
      <c r="K45" s="16"/>
      <c r="L45" s="16"/>
      <c r="M45" s="16"/>
      <c r="N45" s="16"/>
      <c r="O45" s="16"/>
      <c r="P45" s="31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26"/>
      <c r="AT45" s="26"/>
      <c r="AU45" s="26"/>
      <c r="AV45" s="26"/>
      <c r="AW45" s="29"/>
      <c r="AX45" s="31"/>
      <c r="AY45" s="31"/>
      <c r="AZ45" s="31"/>
      <c r="BA45" s="31"/>
      <c r="BB45" s="31"/>
      <c r="BC45" s="31"/>
      <c r="BD45" s="31"/>
      <c r="BE45" s="31"/>
    </row>
    <row r="46" ht="15.75" customHeight="1">
      <c r="A46" s="100" t="s">
        <v>59</v>
      </c>
      <c r="B46" s="102">
        <v>0.82</v>
      </c>
      <c r="C46" s="115">
        <v>0.85</v>
      </c>
      <c r="D46" s="115">
        <v>0.8589743589743589</v>
      </c>
      <c r="E46" s="117">
        <v>0.9875</v>
      </c>
      <c r="F46" s="115">
        <v>0.91</v>
      </c>
      <c r="G46" s="115">
        <f>44/63</f>
        <v>0.6984126984</v>
      </c>
      <c r="H46" s="115">
        <v>0.6667</v>
      </c>
      <c r="I46" s="115">
        <v>0.88</v>
      </c>
      <c r="J46" s="16"/>
      <c r="K46" s="31"/>
      <c r="L46" s="31"/>
      <c r="M46" s="31"/>
      <c r="N46" s="31"/>
      <c r="O46" s="111"/>
      <c r="P46" s="111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26"/>
      <c r="AT46" s="26"/>
      <c r="AU46" s="26"/>
      <c r="AV46" s="26"/>
      <c r="AW46" s="29"/>
      <c r="AX46" s="31"/>
      <c r="AY46" s="31"/>
      <c r="AZ46" s="31"/>
      <c r="BA46" s="31"/>
      <c r="BB46" s="31"/>
      <c r="BC46" s="31"/>
      <c r="BD46" s="31"/>
      <c r="BE46" s="31"/>
    </row>
    <row r="47" ht="15.75" customHeight="1">
      <c r="A47" s="100" t="s">
        <v>72</v>
      </c>
      <c r="B47" s="102">
        <v>0.85</v>
      </c>
      <c r="C47" s="115">
        <v>0.85</v>
      </c>
      <c r="D47" s="115">
        <v>0.9006622516556292</v>
      </c>
      <c r="E47" s="117">
        <v>0.955882352941176</v>
      </c>
      <c r="F47" s="115">
        <v>0.89</v>
      </c>
      <c r="G47" s="115">
        <f>86/142</f>
        <v>0.6056338028</v>
      </c>
      <c r="H47" s="115">
        <v>0.6167</v>
      </c>
      <c r="I47" s="115">
        <v>0.7</v>
      </c>
      <c r="J47" s="16"/>
      <c r="K47" s="31"/>
      <c r="L47" s="31"/>
      <c r="M47" s="31"/>
      <c r="N47" s="31"/>
      <c r="O47" s="111"/>
      <c r="P47" s="111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26"/>
      <c r="AT47" s="26"/>
      <c r="AU47" s="26"/>
      <c r="AV47" s="26"/>
      <c r="AW47" s="29"/>
      <c r="AX47" s="31"/>
      <c r="AY47" s="31"/>
      <c r="AZ47" s="31"/>
      <c r="BA47" s="31"/>
      <c r="BB47" s="31"/>
      <c r="BC47" s="31"/>
      <c r="BD47" s="31"/>
      <c r="BE47" s="31"/>
    </row>
    <row r="48" ht="15.75" customHeight="1">
      <c r="A48" s="100" t="s">
        <v>79</v>
      </c>
      <c r="B48" s="102">
        <v>0.65</v>
      </c>
      <c r="C48" s="115">
        <v>0.7</v>
      </c>
      <c r="D48" s="115">
        <v>0.52</v>
      </c>
      <c r="E48" s="117">
        <v>0.88</v>
      </c>
      <c r="F48" s="115">
        <v>0.73</v>
      </c>
      <c r="G48" s="115">
        <f>28/43</f>
        <v>0.6511627907</v>
      </c>
      <c r="H48" s="115">
        <v>0.5</v>
      </c>
      <c r="I48" s="115">
        <v>0.69</v>
      </c>
      <c r="J48" s="16"/>
      <c r="K48" s="31"/>
      <c r="L48" s="31"/>
      <c r="M48" s="31"/>
      <c r="N48" s="31"/>
      <c r="O48" s="111"/>
      <c r="P48" s="111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26"/>
      <c r="AT48" s="26"/>
      <c r="AU48" s="26"/>
      <c r="AV48" s="26"/>
      <c r="AW48" s="29"/>
      <c r="AX48" s="31"/>
      <c r="AY48" s="31"/>
      <c r="AZ48" s="31"/>
      <c r="BA48" s="31"/>
      <c r="BB48" s="31"/>
      <c r="BC48" s="31"/>
      <c r="BD48" s="31"/>
      <c r="BE48" s="31"/>
    </row>
    <row r="49" ht="15.75" customHeight="1">
      <c r="A49" s="100" t="s">
        <v>82</v>
      </c>
      <c r="B49" s="102">
        <v>0.44</v>
      </c>
      <c r="C49" s="115">
        <v>0.7</v>
      </c>
      <c r="D49" s="115">
        <v>0.6296296296296297</v>
      </c>
      <c r="E49" s="117">
        <v>0.81</v>
      </c>
      <c r="F49" s="115">
        <v>0.5</v>
      </c>
      <c r="G49" s="115">
        <f>27/53</f>
        <v>0.5094339623</v>
      </c>
      <c r="H49" s="115">
        <v>0.4194</v>
      </c>
      <c r="I49" s="115">
        <v>0.55</v>
      </c>
      <c r="J49" s="16"/>
      <c r="K49" s="31"/>
      <c r="L49" s="31"/>
      <c r="M49" s="31"/>
      <c r="N49" s="31"/>
      <c r="O49" s="111"/>
      <c r="P49" s="111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26"/>
      <c r="AT49" s="26"/>
      <c r="AU49" s="26"/>
      <c r="AV49" s="26"/>
      <c r="AW49" s="29"/>
      <c r="AX49" s="31"/>
      <c r="AY49" s="31"/>
      <c r="AZ49" s="31"/>
      <c r="BA49" s="31"/>
      <c r="BB49" s="31"/>
      <c r="BC49" s="31"/>
      <c r="BD49" s="31"/>
      <c r="BE49" s="31"/>
    </row>
    <row r="50" ht="15.75" customHeight="1">
      <c r="A50" s="100" t="s">
        <v>84</v>
      </c>
      <c r="B50" s="102">
        <v>0.6</v>
      </c>
      <c r="C50" s="115">
        <v>0.7</v>
      </c>
      <c r="D50" s="115">
        <v>0.5824175824175825</v>
      </c>
      <c r="E50" s="117">
        <v>0.82</v>
      </c>
      <c r="F50" s="115">
        <v>0.61</v>
      </c>
      <c r="G50" s="115">
        <f>62/122</f>
        <v>0.5081967213</v>
      </c>
      <c r="H50" s="115">
        <v>0.2909</v>
      </c>
      <c r="I50" s="115">
        <v>0.6</v>
      </c>
      <c r="J50" s="16"/>
      <c r="K50" s="31"/>
      <c r="L50" s="31"/>
      <c r="M50" s="31"/>
      <c r="N50" s="31"/>
      <c r="O50" s="111"/>
      <c r="P50" s="111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26"/>
      <c r="AT50" s="26"/>
      <c r="AU50" s="26"/>
      <c r="AV50" s="26"/>
      <c r="AW50" s="29"/>
      <c r="AX50" s="31"/>
      <c r="AY50" s="31"/>
      <c r="AZ50" s="31"/>
      <c r="BA50" s="31"/>
      <c r="BB50" s="31"/>
      <c r="BC50" s="31"/>
      <c r="BD50" s="31"/>
      <c r="BE50" s="31"/>
    </row>
    <row r="51" ht="15.75" customHeight="1">
      <c r="A51" s="16" t="s">
        <v>70</v>
      </c>
      <c r="B51" s="102">
        <v>0.38</v>
      </c>
      <c r="C51" s="115">
        <v>0.5</v>
      </c>
      <c r="D51" s="128"/>
      <c r="I51" s="129"/>
      <c r="J51" s="16"/>
      <c r="K51" s="31"/>
      <c r="L51" s="31"/>
      <c r="M51" s="31"/>
      <c r="N51" s="31"/>
      <c r="O51" s="111"/>
      <c r="P51" s="11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26"/>
      <c r="AT51" s="26"/>
      <c r="AU51" s="26"/>
      <c r="AV51" s="26"/>
      <c r="AW51" s="29"/>
      <c r="AX51" s="31"/>
      <c r="AY51" s="31"/>
      <c r="AZ51" s="31"/>
      <c r="BA51" s="31"/>
      <c r="BB51" s="31"/>
      <c r="BC51" s="31"/>
      <c r="BD51" s="31"/>
      <c r="BE51" s="31"/>
    </row>
    <row r="52" ht="15.75" customHeight="1">
      <c r="A52" s="319" t="s">
        <v>116</v>
      </c>
      <c r="B52" s="137">
        <f t="shared" ref="B52:C52" si="6">AVERAGE(B46:B51)</f>
        <v>0.6233333333</v>
      </c>
      <c r="C52" s="103">
        <f t="shared" si="6"/>
        <v>0.7166666667</v>
      </c>
      <c r="D52" s="103">
        <v>0.738359201773836</v>
      </c>
      <c r="E52" s="105">
        <v>0.9</v>
      </c>
      <c r="F52" s="103">
        <v>0.74</v>
      </c>
      <c r="G52" s="103">
        <f>247/423</f>
        <v>0.5839243499</v>
      </c>
      <c r="H52" s="103">
        <v>0.4574</v>
      </c>
      <c r="I52" s="103">
        <v>0.67</v>
      </c>
      <c r="J52" s="31"/>
      <c r="K52" s="31"/>
      <c r="L52" s="31"/>
      <c r="M52" s="31"/>
      <c r="N52" s="31"/>
      <c r="O52" s="111"/>
      <c r="P52" s="111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26"/>
      <c r="AT52" s="26"/>
      <c r="AU52" s="26"/>
      <c r="AV52" s="26"/>
      <c r="AW52" s="29"/>
      <c r="AX52" s="31"/>
      <c r="AY52" s="31"/>
      <c r="AZ52" s="31"/>
      <c r="BA52" s="31"/>
      <c r="BB52" s="31"/>
      <c r="BC52" s="31"/>
      <c r="BD52" s="31"/>
      <c r="BE52" s="31"/>
    </row>
    <row r="53" ht="15.75" customHeight="1">
      <c r="A53" s="16"/>
      <c r="B53" s="323"/>
      <c r="J53" s="31"/>
      <c r="K53" s="31"/>
      <c r="L53" s="31"/>
      <c r="M53" s="31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26"/>
      <c r="AT53" s="26"/>
      <c r="AU53" s="26"/>
      <c r="AV53" s="26"/>
      <c r="AW53" s="29"/>
      <c r="AX53" s="31"/>
      <c r="AY53" s="31"/>
      <c r="AZ53" s="31"/>
      <c r="BA53" s="31"/>
      <c r="BB53" s="31"/>
      <c r="BC53" s="31"/>
      <c r="BD53" s="31"/>
      <c r="BE53" s="31"/>
    </row>
    <row r="54" ht="15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ht="15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ht="15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ht="15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ht="15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ht="15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</sheetData>
  <mergeCells count="23">
    <mergeCell ref="G3:G4"/>
    <mergeCell ref="H3:H4"/>
    <mergeCell ref="A1:I2"/>
    <mergeCell ref="A3:A5"/>
    <mergeCell ref="B3:B4"/>
    <mergeCell ref="C3:C4"/>
    <mergeCell ref="D3:D4"/>
    <mergeCell ref="E3:E4"/>
    <mergeCell ref="F3:F4"/>
    <mergeCell ref="B29:I29"/>
    <mergeCell ref="D35:I35"/>
    <mergeCell ref="B37:I37"/>
    <mergeCell ref="D43:I43"/>
    <mergeCell ref="B45:I45"/>
    <mergeCell ref="D51:I51"/>
    <mergeCell ref="B53:I53"/>
    <mergeCell ref="I3:I4"/>
    <mergeCell ref="B5:I5"/>
    <mergeCell ref="D11:I11"/>
    <mergeCell ref="B13:I13"/>
    <mergeCell ref="D19:I19"/>
    <mergeCell ref="B21:I21"/>
    <mergeCell ref="D27:I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.13"/>
    <col customWidth="1" min="4" max="4" width="9.0"/>
    <col customWidth="1" min="5" max="22" width="8.13"/>
    <col customWidth="1" min="23" max="23" width="5.13"/>
    <col customWidth="1" min="24" max="24" width="5.5"/>
    <col customWidth="1" min="25" max="42" width="4.7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I1" s="4"/>
      <c r="AJ1" s="4"/>
      <c r="AK1" s="4"/>
      <c r="AL1" s="4"/>
      <c r="AM1" s="4"/>
      <c r="AN1" s="4"/>
      <c r="AO1" s="4"/>
      <c r="AP1" s="4"/>
    </row>
    <row r="2" ht="15.75" customHeight="1">
      <c r="A2" s="8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AI2" s="4"/>
      <c r="AJ2" s="4"/>
      <c r="AK2" s="4"/>
      <c r="AL2" s="4"/>
      <c r="AM2" s="4"/>
      <c r="AN2" s="4"/>
      <c r="AO2" s="4"/>
      <c r="AP2" s="4"/>
    </row>
    <row r="3" ht="15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  <c r="R3" s="1"/>
      <c r="S3" s="1"/>
      <c r="T3" s="1"/>
      <c r="AI3" s="4"/>
      <c r="AJ3" s="4"/>
      <c r="AK3" s="4"/>
      <c r="AL3" s="4"/>
      <c r="AM3" s="4"/>
      <c r="AN3" s="4"/>
      <c r="AO3" s="4"/>
      <c r="AP3" s="4"/>
    </row>
    <row r="4" ht="15.75" customHeight="1">
      <c r="A4" s="24" t="s">
        <v>9</v>
      </c>
      <c r="AI4" s="4"/>
      <c r="AJ4" s="4"/>
      <c r="AK4" s="4"/>
      <c r="AL4" s="4"/>
      <c r="AM4" s="4"/>
      <c r="AN4" s="4"/>
      <c r="AO4" s="4"/>
      <c r="AP4" s="4"/>
    </row>
    <row r="5" ht="15.75" customHeight="1">
      <c r="A5" s="30" t="s">
        <v>12</v>
      </c>
      <c r="B5" s="30" t="s">
        <v>15</v>
      </c>
      <c r="C5" s="33" t="s">
        <v>16</v>
      </c>
      <c r="D5" s="35"/>
      <c r="E5" s="35"/>
      <c r="F5" s="35"/>
      <c r="G5" s="35"/>
      <c r="H5" s="35"/>
      <c r="I5" s="33" t="s">
        <v>21</v>
      </c>
      <c r="J5" s="35"/>
      <c r="K5" s="35"/>
      <c r="L5" s="35"/>
      <c r="M5" s="35"/>
      <c r="N5" s="35"/>
      <c r="O5" s="33" t="s">
        <v>27</v>
      </c>
      <c r="P5" s="35"/>
      <c r="Q5" s="35"/>
      <c r="R5" s="35"/>
      <c r="S5" s="35"/>
      <c r="T5" s="35"/>
      <c r="U5" s="40" t="s">
        <v>29</v>
      </c>
      <c r="V5" s="35"/>
      <c r="W5" s="35"/>
      <c r="X5" s="35"/>
      <c r="Y5" s="35"/>
      <c r="Z5" s="35"/>
      <c r="AI5" s="4"/>
      <c r="AJ5" s="4"/>
      <c r="AK5" s="4"/>
      <c r="AL5" s="4"/>
      <c r="AM5" s="4"/>
      <c r="AN5" s="4"/>
      <c r="AO5" s="4"/>
      <c r="AP5" s="4"/>
    </row>
    <row r="6" ht="15.75" customHeight="1">
      <c r="A6" s="42"/>
      <c r="B6" s="42"/>
      <c r="C6" s="45">
        <v>2026.0</v>
      </c>
      <c r="D6" s="48">
        <v>2025.0</v>
      </c>
      <c r="E6" s="48">
        <v>2024.0</v>
      </c>
      <c r="F6" s="48">
        <v>2023.0</v>
      </c>
      <c r="G6" s="48">
        <v>2022.0</v>
      </c>
      <c r="H6" s="48">
        <v>2021.0</v>
      </c>
      <c r="I6" s="50">
        <v>2026.0</v>
      </c>
      <c r="J6" s="48">
        <v>2025.0</v>
      </c>
      <c r="K6" s="48">
        <v>2024.0</v>
      </c>
      <c r="L6" s="48">
        <v>2023.0</v>
      </c>
      <c r="M6" s="48">
        <v>2022.0</v>
      </c>
      <c r="N6" s="48">
        <v>2021.0</v>
      </c>
      <c r="O6" s="50">
        <v>2026.0</v>
      </c>
      <c r="P6" s="48">
        <v>2025.0</v>
      </c>
      <c r="Q6" s="48">
        <v>2024.0</v>
      </c>
      <c r="R6" s="48">
        <v>2023.0</v>
      </c>
      <c r="S6" s="48">
        <v>2022.0</v>
      </c>
      <c r="T6" s="48">
        <v>2021.0</v>
      </c>
      <c r="U6" s="50">
        <v>2026.0</v>
      </c>
      <c r="V6" s="55">
        <v>2025.0</v>
      </c>
      <c r="W6" s="48">
        <v>2024.0</v>
      </c>
      <c r="X6" s="48">
        <v>2023.0</v>
      </c>
      <c r="Y6" s="48">
        <v>2022.0</v>
      </c>
      <c r="Z6" s="48">
        <v>2021.0</v>
      </c>
      <c r="AI6" s="4"/>
      <c r="AJ6" s="4"/>
      <c r="AK6" s="4"/>
      <c r="AL6" s="4"/>
      <c r="AM6" s="4"/>
      <c r="AN6" s="4"/>
      <c r="AO6" s="4"/>
      <c r="AP6" s="4"/>
    </row>
    <row r="7" ht="15.75" customHeight="1">
      <c r="A7" s="60" t="s">
        <v>6</v>
      </c>
      <c r="B7" s="62" t="s">
        <v>41</v>
      </c>
      <c r="C7" s="64">
        <v>80.0</v>
      </c>
      <c r="D7" s="65">
        <v>82.0</v>
      </c>
      <c r="E7" s="67">
        <v>80.0</v>
      </c>
      <c r="F7" s="67">
        <v>77.0</v>
      </c>
      <c r="G7" s="69">
        <v>60.0</v>
      </c>
      <c r="H7" s="69">
        <v>77.0</v>
      </c>
      <c r="I7" s="64">
        <v>69.0</v>
      </c>
      <c r="J7" s="71">
        <v>72.0</v>
      </c>
      <c r="K7" s="75">
        <v>72.0</v>
      </c>
      <c r="L7" s="71">
        <v>77.0</v>
      </c>
      <c r="M7" s="69">
        <v>59.0</v>
      </c>
      <c r="N7" s="69">
        <v>68.0</v>
      </c>
      <c r="O7" s="64">
        <v>64.0</v>
      </c>
      <c r="P7" s="75">
        <v>69.0</v>
      </c>
      <c r="Q7" s="75">
        <v>70.0</v>
      </c>
      <c r="R7" s="71">
        <v>77.0</v>
      </c>
      <c r="S7" s="69">
        <v>59.0</v>
      </c>
      <c r="T7" s="67">
        <v>67.0</v>
      </c>
      <c r="U7" s="64">
        <v>73.0</v>
      </c>
      <c r="V7" s="71">
        <v>75.0</v>
      </c>
      <c r="W7" s="69">
        <v>74.0</v>
      </c>
      <c r="X7" s="67">
        <v>75.0</v>
      </c>
      <c r="Y7" s="69">
        <v>63.0</v>
      </c>
      <c r="Z7" s="69">
        <v>72.0</v>
      </c>
      <c r="AI7" s="4"/>
      <c r="AJ7" s="4"/>
      <c r="AK7" s="4"/>
      <c r="AL7" s="4"/>
      <c r="AM7" s="4"/>
      <c r="AN7" s="4"/>
      <c r="AO7" s="4"/>
      <c r="AP7" s="4"/>
    </row>
    <row r="8" ht="15.75" customHeight="1">
      <c r="A8" s="80"/>
      <c r="B8" s="62" t="s">
        <v>48</v>
      </c>
      <c r="C8" s="83" t="s">
        <v>49</v>
      </c>
      <c r="D8" s="85" t="s">
        <v>49</v>
      </c>
      <c r="E8" s="86" t="s">
        <v>49</v>
      </c>
      <c r="F8" s="89" t="s">
        <v>49</v>
      </c>
      <c r="G8" s="89" t="s">
        <v>49</v>
      </c>
      <c r="H8" s="89" t="s">
        <v>49</v>
      </c>
      <c r="I8" s="83" t="s">
        <v>49</v>
      </c>
      <c r="J8" s="86" t="s">
        <v>49</v>
      </c>
      <c r="K8" s="89" t="s">
        <v>49</v>
      </c>
      <c r="L8" s="86" t="s">
        <v>49</v>
      </c>
      <c r="M8" s="86" t="s">
        <v>49</v>
      </c>
      <c r="N8" s="89" t="s">
        <v>49</v>
      </c>
      <c r="O8" s="83" t="s">
        <v>49</v>
      </c>
      <c r="P8" s="93" t="s">
        <v>49</v>
      </c>
      <c r="Q8" s="89" t="s">
        <v>49</v>
      </c>
      <c r="R8" s="86" t="s">
        <v>49</v>
      </c>
      <c r="S8" s="86" t="s">
        <v>49</v>
      </c>
      <c r="T8" s="89" t="s">
        <v>49</v>
      </c>
      <c r="U8" s="83" t="s">
        <v>49</v>
      </c>
      <c r="V8" s="86" t="s">
        <v>49</v>
      </c>
      <c r="W8" s="89" t="s">
        <v>49</v>
      </c>
      <c r="X8" s="95" t="s">
        <v>49</v>
      </c>
      <c r="Y8" s="86" t="s">
        <v>49</v>
      </c>
      <c r="Z8" s="89" t="s">
        <v>49</v>
      </c>
      <c r="AI8" s="4"/>
      <c r="AJ8" s="4"/>
      <c r="AK8" s="4"/>
      <c r="AL8" s="4"/>
      <c r="AM8" s="4"/>
      <c r="AN8" s="4"/>
      <c r="AO8" s="4"/>
      <c r="AP8" s="4"/>
    </row>
    <row r="9" ht="15.75" customHeight="1">
      <c r="A9" s="80"/>
      <c r="B9" s="62" t="s">
        <v>58</v>
      </c>
      <c r="C9" s="98">
        <v>76.0</v>
      </c>
      <c r="D9" s="101">
        <v>75.0</v>
      </c>
      <c r="E9" s="67">
        <v>77.0</v>
      </c>
      <c r="F9" s="67">
        <v>69.0</v>
      </c>
      <c r="G9" s="69">
        <v>62.0</v>
      </c>
      <c r="H9" s="69">
        <v>70.0</v>
      </c>
      <c r="I9" s="98">
        <v>70.0</v>
      </c>
      <c r="J9" s="75">
        <v>66.0</v>
      </c>
      <c r="K9" s="71">
        <v>69.0</v>
      </c>
      <c r="L9" s="71">
        <v>66.0</v>
      </c>
      <c r="M9" s="67">
        <v>64.0</v>
      </c>
      <c r="N9" s="69">
        <v>64.0</v>
      </c>
      <c r="O9" s="98">
        <v>61.0</v>
      </c>
      <c r="P9" s="71">
        <v>60.0</v>
      </c>
      <c r="Q9" s="75">
        <v>59.0</v>
      </c>
      <c r="R9" s="71">
        <v>62.0</v>
      </c>
      <c r="S9" s="69">
        <v>57.0</v>
      </c>
      <c r="T9" s="69">
        <v>62.0</v>
      </c>
      <c r="U9" s="98">
        <v>69.0</v>
      </c>
      <c r="V9" s="75">
        <v>67.0</v>
      </c>
      <c r="W9" s="67">
        <v>70.0</v>
      </c>
      <c r="X9" s="67">
        <v>66.0</v>
      </c>
      <c r="Y9" s="69">
        <v>65.0</v>
      </c>
      <c r="Z9" s="69">
        <v>66.0</v>
      </c>
      <c r="AI9" s="4"/>
      <c r="AJ9" s="4"/>
      <c r="AK9" s="4"/>
      <c r="AL9" s="4"/>
      <c r="AM9" s="4"/>
      <c r="AN9" s="4"/>
      <c r="AO9" s="4"/>
      <c r="AP9" s="4"/>
    </row>
    <row r="10" ht="15.75" customHeight="1">
      <c r="A10" s="80"/>
      <c r="B10" s="62" t="s">
        <v>63</v>
      </c>
      <c r="C10" s="64">
        <v>59.0</v>
      </c>
      <c r="D10" s="101">
        <v>75.0</v>
      </c>
      <c r="E10" s="67">
        <v>77.0</v>
      </c>
      <c r="F10" s="67">
        <v>63.0</v>
      </c>
      <c r="G10" s="67">
        <v>45.0</v>
      </c>
      <c r="H10" s="67">
        <v>40.0</v>
      </c>
      <c r="I10" s="64">
        <v>60.0</v>
      </c>
      <c r="J10" s="71">
        <v>70.0</v>
      </c>
      <c r="K10" s="71">
        <v>68.0</v>
      </c>
      <c r="L10" s="71">
        <v>67.0</v>
      </c>
      <c r="M10" s="69">
        <v>45.0</v>
      </c>
      <c r="N10" s="67">
        <v>49.0</v>
      </c>
      <c r="O10" s="64">
        <v>63.0</v>
      </c>
      <c r="P10" s="71">
        <v>73.0</v>
      </c>
      <c r="Q10" s="75">
        <v>67.0</v>
      </c>
      <c r="R10" s="71">
        <v>71.0</v>
      </c>
      <c r="S10" s="69">
        <v>47.0</v>
      </c>
      <c r="T10" s="67">
        <v>49.0</v>
      </c>
      <c r="U10" s="64">
        <v>59.0</v>
      </c>
      <c r="V10" s="71">
        <v>72.0</v>
      </c>
      <c r="W10" s="67">
        <v>72.0</v>
      </c>
      <c r="X10" s="67">
        <v>65.0</v>
      </c>
      <c r="Y10" s="67">
        <v>48.0</v>
      </c>
      <c r="Z10" s="67">
        <v>45.0</v>
      </c>
      <c r="AI10" s="4"/>
      <c r="AJ10" s="4"/>
      <c r="AK10" s="4"/>
      <c r="AL10" s="4"/>
      <c r="AM10" s="4"/>
      <c r="AN10" s="4"/>
      <c r="AO10" s="4"/>
      <c r="AP10" s="4"/>
    </row>
    <row r="11" ht="15.75" customHeight="1">
      <c r="A11" s="80"/>
      <c r="B11" s="62" t="s">
        <v>66</v>
      </c>
      <c r="C11" s="98">
        <v>50.0</v>
      </c>
      <c r="D11" s="101">
        <v>43.0</v>
      </c>
      <c r="E11" s="67">
        <v>55.0</v>
      </c>
      <c r="F11" s="67">
        <v>43.0</v>
      </c>
      <c r="G11" s="69">
        <v>42.0</v>
      </c>
      <c r="H11" s="69">
        <v>44.0</v>
      </c>
      <c r="I11" s="98">
        <v>49.0</v>
      </c>
      <c r="J11" s="75">
        <v>44.0</v>
      </c>
      <c r="K11" s="71">
        <v>47.0</v>
      </c>
      <c r="L11" s="71">
        <v>43.0</v>
      </c>
      <c r="M11" s="69">
        <v>42.0</v>
      </c>
      <c r="N11" s="69">
        <v>47.0</v>
      </c>
      <c r="O11" s="98">
        <v>48.0</v>
      </c>
      <c r="P11" s="75">
        <v>44.0</v>
      </c>
      <c r="Q11" s="71">
        <v>48.0</v>
      </c>
      <c r="R11" s="75">
        <v>44.0</v>
      </c>
      <c r="S11" s="69">
        <v>46.0</v>
      </c>
      <c r="T11" s="67">
        <v>49.0</v>
      </c>
      <c r="U11" s="98">
        <v>50.0</v>
      </c>
      <c r="V11" s="75">
        <v>47.0</v>
      </c>
      <c r="W11" s="67">
        <v>52.0</v>
      </c>
      <c r="X11" s="67">
        <v>46.0</v>
      </c>
      <c r="Y11" s="69">
        <v>44.0</v>
      </c>
      <c r="Z11" s="69">
        <v>46.0</v>
      </c>
      <c r="AI11" s="4"/>
      <c r="AJ11" s="4"/>
      <c r="AK11" s="4"/>
      <c r="AL11" s="4"/>
      <c r="AM11" s="4"/>
      <c r="AN11" s="4"/>
      <c r="AO11" s="4"/>
      <c r="AP11" s="4"/>
    </row>
    <row r="12" ht="15.75" customHeight="1">
      <c r="A12" s="80"/>
      <c r="B12" s="62" t="s">
        <v>70</v>
      </c>
      <c r="C12" s="64">
        <v>61.0</v>
      </c>
      <c r="D12" s="85">
        <v>62.0</v>
      </c>
      <c r="E12" s="86"/>
      <c r="F12" s="86"/>
      <c r="G12" s="86"/>
      <c r="H12" s="86"/>
      <c r="I12" s="98">
        <v>71.0</v>
      </c>
      <c r="J12" s="112">
        <v>68.0</v>
      </c>
      <c r="K12" s="86"/>
      <c r="L12" s="86"/>
      <c r="M12" s="86"/>
      <c r="N12" s="86"/>
      <c r="O12" s="98">
        <v>66.0</v>
      </c>
      <c r="P12" s="114">
        <v>62.0</v>
      </c>
      <c r="Q12" s="86"/>
      <c r="R12" s="86"/>
      <c r="S12" s="86"/>
      <c r="T12" s="86"/>
      <c r="U12" s="98">
        <v>64.0</v>
      </c>
      <c r="V12" s="112">
        <v>64.0</v>
      </c>
      <c r="W12" s="86"/>
      <c r="X12" s="86"/>
      <c r="Y12" s="86"/>
      <c r="Z12" s="86"/>
      <c r="AI12" s="4"/>
      <c r="AJ12" s="4"/>
      <c r="AK12" s="4"/>
      <c r="AL12" s="4"/>
      <c r="AM12" s="4"/>
      <c r="AN12" s="4"/>
      <c r="AO12" s="4"/>
      <c r="AP12" s="4"/>
    </row>
    <row r="13" ht="15.75" customHeight="1">
      <c r="A13" s="42"/>
      <c r="B13" s="62" t="s">
        <v>73</v>
      </c>
      <c r="C13" s="98">
        <v>79.0</v>
      </c>
      <c r="D13" s="101">
        <v>60.0</v>
      </c>
      <c r="E13" s="67">
        <v>82.0</v>
      </c>
      <c r="F13" s="67">
        <v>69.0</v>
      </c>
      <c r="G13" s="69">
        <v>64.0</v>
      </c>
      <c r="H13" s="69">
        <v>66.0</v>
      </c>
      <c r="I13" s="98">
        <v>78.0</v>
      </c>
      <c r="J13" s="75">
        <v>61.0</v>
      </c>
      <c r="K13" s="75">
        <v>72.0</v>
      </c>
      <c r="L13" s="71">
        <v>76.0</v>
      </c>
      <c r="M13" s="67">
        <v>68.0</v>
      </c>
      <c r="N13" s="69">
        <v>67.0</v>
      </c>
      <c r="O13" s="98">
        <v>81.0</v>
      </c>
      <c r="P13" s="75">
        <v>73.0</v>
      </c>
      <c r="Q13" s="71">
        <v>82.0</v>
      </c>
      <c r="R13" s="71">
        <v>80.0</v>
      </c>
      <c r="S13" s="69">
        <v>70.0</v>
      </c>
      <c r="T13" s="69">
        <v>73.0</v>
      </c>
      <c r="U13" s="98">
        <v>78.0</v>
      </c>
      <c r="V13" s="75">
        <v>63.0</v>
      </c>
      <c r="W13" s="67">
        <v>79.0</v>
      </c>
      <c r="X13" s="67">
        <v>75.0</v>
      </c>
      <c r="Y13" s="69">
        <v>70.0</v>
      </c>
      <c r="Z13" s="69">
        <v>68.0</v>
      </c>
      <c r="AI13" s="4"/>
      <c r="AJ13" s="4"/>
      <c r="AK13" s="4"/>
      <c r="AL13" s="4"/>
      <c r="AM13" s="4"/>
      <c r="AN13" s="4"/>
      <c r="AO13" s="4"/>
      <c r="AP13" s="4"/>
    </row>
    <row r="14" ht="15.75" customHeight="1">
      <c r="A14" s="60" t="s">
        <v>77</v>
      </c>
      <c r="B14" s="62" t="s">
        <v>48</v>
      </c>
      <c r="C14" s="98">
        <v>63.0</v>
      </c>
      <c r="D14" s="65">
        <v>61.0</v>
      </c>
      <c r="E14" s="67">
        <v>61.0</v>
      </c>
      <c r="F14" s="69">
        <v>51.0</v>
      </c>
      <c r="G14" s="69">
        <v>57.0</v>
      </c>
      <c r="H14" s="69">
        <v>62.0</v>
      </c>
      <c r="I14" s="64">
        <v>79.0</v>
      </c>
      <c r="J14" s="75">
        <v>81.0</v>
      </c>
      <c r="K14" s="71">
        <v>85.0</v>
      </c>
      <c r="L14" s="71">
        <v>82.0</v>
      </c>
      <c r="M14" s="69">
        <v>82.0</v>
      </c>
      <c r="N14" s="67">
        <v>80.0</v>
      </c>
      <c r="O14" s="64">
        <v>56.0</v>
      </c>
      <c r="P14" s="75">
        <v>66.0</v>
      </c>
      <c r="Q14" s="71">
        <v>73.0</v>
      </c>
      <c r="R14" s="75">
        <v>67.0</v>
      </c>
      <c r="S14" s="67">
        <v>68.0</v>
      </c>
      <c r="T14" s="67">
        <v>67.0</v>
      </c>
      <c r="U14" s="64">
        <v>66.0</v>
      </c>
      <c r="V14" s="75">
        <v>69.0</v>
      </c>
      <c r="W14" s="67">
        <v>70.0</v>
      </c>
      <c r="X14" s="69">
        <v>63.0</v>
      </c>
      <c r="Y14" s="67">
        <v>68.0</v>
      </c>
      <c r="Z14" s="67">
        <v>68.0</v>
      </c>
      <c r="AI14" s="4"/>
      <c r="AJ14" s="4"/>
      <c r="AK14" s="4"/>
      <c r="AL14" s="4"/>
      <c r="AM14" s="4"/>
      <c r="AN14" s="4"/>
      <c r="AO14" s="4"/>
      <c r="AP14" s="4"/>
    </row>
    <row r="15" ht="15.75" customHeight="1">
      <c r="A15" s="80"/>
      <c r="B15" s="62" t="s">
        <v>58</v>
      </c>
      <c r="C15" s="98">
        <v>57.0</v>
      </c>
      <c r="D15" s="101">
        <v>56.0</v>
      </c>
      <c r="E15" s="67">
        <v>61.0</v>
      </c>
      <c r="F15" s="67">
        <v>60.0</v>
      </c>
      <c r="G15" s="69">
        <v>57.0</v>
      </c>
      <c r="H15" s="67">
        <v>62.0</v>
      </c>
      <c r="I15" s="98">
        <v>76.0</v>
      </c>
      <c r="J15" s="75">
        <v>74.0</v>
      </c>
      <c r="K15" s="71">
        <v>82.0</v>
      </c>
      <c r="L15" s="71">
        <v>80.0</v>
      </c>
      <c r="M15" s="69">
        <v>80.0</v>
      </c>
      <c r="N15" s="69">
        <v>79.0</v>
      </c>
      <c r="O15" s="64">
        <v>54.0</v>
      </c>
      <c r="P15" s="75">
        <v>58.0</v>
      </c>
      <c r="Q15" s="71">
        <v>64.0</v>
      </c>
      <c r="R15" s="75">
        <v>54.0</v>
      </c>
      <c r="S15" s="69">
        <v>56.0</v>
      </c>
      <c r="T15" s="69">
        <v>62.0</v>
      </c>
      <c r="U15" s="64">
        <v>61.0</v>
      </c>
      <c r="V15" s="75">
        <v>62.0</v>
      </c>
      <c r="W15" s="67">
        <v>68.0</v>
      </c>
      <c r="X15" s="67">
        <v>65.0</v>
      </c>
      <c r="Y15" s="69">
        <v>65.0</v>
      </c>
      <c r="Z15" s="69">
        <v>66.0</v>
      </c>
      <c r="AI15" s="4"/>
      <c r="AJ15" s="4"/>
      <c r="AK15" s="4"/>
      <c r="AL15" s="4"/>
      <c r="AM15" s="4"/>
      <c r="AN15" s="4"/>
      <c r="AO15" s="4"/>
      <c r="AP15" s="4"/>
    </row>
    <row r="16" ht="15.75" customHeight="1">
      <c r="A16" s="80"/>
      <c r="B16" s="62" t="s">
        <v>63</v>
      </c>
      <c r="C16" s="98">
        <v>38.0</v>
      </c>
      <c r="D16" s="65">
        <v>33.0</v>
      </c>
      <c r="E16" s="67">
        <v>29.0</v>
      </c>
      <c r="F16" s="69">
        <v>26.0</v>
      </c>
      <c r="G16" s="67">
        <v>32.0</v>
      </c>
      <c r="H16" s="69">
        <v>27.0</v>
      </c>
      <c r="I16" s="64">
        <v>51.0</v>
      </c>
      <c r="J16" s="71">
        <v>55.0</v>
      </c>
      <c r="K16" s="75">
        <v>50.0</v>
      </c>
      <c r="L16" s="71">
        <v>52.0</v>
      </c>
      <c r="M16" s="67">
        <v>46.0</v>
      </c>
      <c r="N16" s="69">
        <v>44.0</v>
      </c>
      <c r="O16" s="98">
        <v>48.0</v>
      </c>
      <c r="P16" s="75">
        <v>42.0</v>
      </c>
      <c r="Q16" s="71">
        <v>52.0</v>
      </c>
      <c r="R16" s="71">
        <v>42.0</v>
      </c>
      <c r="S16" s="67">
        <v>40.0</v>
      </c>
      <c r="T16" s="69">
        <v>32.0</v>
      </c>
      <c r="U16" s="98">
        <v>45.0</v>
      </c>
      <c r="V16" s="75">
        <v>40.0</v>
      </c>
      <c r="W16" s="67">
        <v>41.0</v>
      </c>
      <c r="X16" s="67">
        <v>38.0</v>
      </c>
      <c r="Y16" s="67">
        <v>36.0</v>
      </c>
      <c r="Z16" s="69">
        <v>33.0</v>
      </c>
      <c r="AI16" s="4"/>
      <c r="AJ16" s="4"/>
      <c r="AK16" s="4"/>
      <c r="AL16" s="4"/>
      <c r="AM16" s="4"/>
      <c r="AN16" s="4"/>
      <c r="AO16" s="4"/>
      <c r="AP16" s="4"/>
    </row>
    <row r="17" ht="15.75" customHeight="1">
      <c r="A17" s="80"/>
      <c r="B17" s="62" t="s">
        <v>66</v>
      </c>
      <c r="C17" s="64">
        <v>43.0</v>
      </c>
      <c r="D17" s="65">
        <v>44.0</v>
      </c>
      <c r="E17" s="67">
        <v>41.0</v>
      </c>
      <c r="F17" s="69">
        <v>32.0</v>
      </c>
      <c r="G17" s="69">
        <v>37.0</v>
      </c>
      <c r="H17" s="69">
        <v>39.0</v>
      </c>
      <c r="I17" s="98">
        <v>70.0</v>
      </c>
      <c r="J17" s="71">
        <v>64.0</v>
      </c>
      <c r="K17" s="71">
        <v>63.0</v>
      </c>
      <c r="L17" s="71">
        <v>60.0</v>
      </c>
      <c r="M17" s="69">
        <v>58.0</v>
      </c>
      <c r="N17" s="69">
        <v>59.0</v>
      </c>
      <c r="O17" s="98">
        <v>59.0</v>
      </c>
      <c r="P17" s="71">
        <v>59.0</v>
      </c>
      <c r="Q17" s="71">
        <v>59.0</v>
      </c>
      <c r="R17" s="71">
        <v>54.0</v>
      </c>
      <c r="S17" s="69">
        <v>46.0</v>
      </c>
      <c r="T17" s="69">
        <v>57.0</v>
      </c>
      <c r="U17" s="98">
        <v>52.0</v>
      </c>
      <c r="V17" s="71">
        <v>51.0</v>
      </c>
      <c r="W17" s="67">
        <v>51.0</v>
      </c>
      <c r="X17" s="67">
        <v>46.0</v>
      </c>
      <c r="Y17" s="69">
        <v>44.0</v>
      </c>
      <c r="Z17" s="69">
        <v>51.0</v>
      </c>
      <c r="AI17" s="4"/>
      <c r="AJ17" s="4"/>
      <c r="AK17" s="4"/>
      <c r="AL17" s="4"/>
      <c r="AM17" s="4"/>
      <c r="AN17" s="4"/>
      <c r="AO17" s="4"/>
      <c r="AP17" s="4"/>
    </row>
    <row r="18" ht="15.75" customHeight="1">
      <c r="A18" s="80"/>
      <c r="B18" s="62" t="s">
        <v>70</v>
      </c>
      <c r="C18" s="98">
        <v>66.0</v>
      </c>
      <c r="D18" s="85">
        <v>57.0</v>
      </c>
      <c r="E18" s="86"/>
      <c r="F18" s="86"/>
      <c r="G18" s="86"/>
      <c r="H18" s="86"/>
      <c r="I18" s="64">
        <v>67.0</v>
      </c>
      <c r="J18" s="112">
        <v>80.0</v>
      </c>
      <c r="K18" s="86"/>
      <c r="L18" s="86"/>
      <c r="M18" s="86"/>
      <c r="N18" s="86"/>
      <c r="O18" s="98">
        <v>81.0</v>
      </c>
      <c r="P18" s="112">
        <v>66.0</v>
      </c>
      <c r="Q18" s="86"/>
      <c r="R18" s="86"/>
      <c r="S18" s="86"/>
      <c r="T18" s="86"/>
      <c r="U18" s="64">
        <v>64.0</v>
      </c>
      <c r="V18" s="112">
        <v>65.0</v>
      </c>
      <c r="W18" s="86"/>
      <c r="X18" s="86"/>
      <c r="Y18" s="86"/>
      <c r="Z18" s="86"/>
      <c r="AI18" s="4"/>
      <c r="AJ18" s="4"/>
      <c r="AK18" s="4"/>
      <c r="AL18" s="4"/>
      <c r="AM18" s="4"/>
      <c r="AN18" s="4"/>
      <c r="AO18" s="4"/>
      <c r="AP18" s="4"/>
    </row>
    <row r="19" ht="15.75" customHeight="1">
      <c r="A19" s="42"/>
      <c r="B19" s="62" t="s">
        <v>73</v>
      </c>
      <c r="C19" s="64">
        <v>35.0</v>
      </c>
      <c r="D19" s="101">
        <v>52.0</v>
      </c>
      <c r="E19" s="69">
        <v>59.0</v>
      </c>
      <c r="F19" s="67">
        <v>61.0</v>
      </c>
      <c r="G19" s="69">
        <v>55.0</v>
      </c>
      <c r="H19" s="67">
        <v>57.0</v>
      </c>
      <c r="I19" s="64">
        <v>67.0</v>
      </c>
      <c r="J19" s="75">
        <v>71.0</v>
      </c>
      <c r="K19" s="71">
        <v>77.0</v>
      </c>
      <c r="L19" s="75">
        <v>75.0</v>
      </c>
      <c r="M19" s="67">
        <v>75.0</v>
      </c>
      <c r="N19" s="67">
        <v>69.0</v>
      </c>
      <c r="O19" s="64">
        <v>61.0</v>
      </c>
      <c r="P19" s="75">
        <v>63.0</v>
      </c>
      <c r="Q19" s="75">
        <v>67.0</v>
      </c>
      <c r="R19" s="71">
        <v>70.0</v>
      </c>
      <c r="S19" s="67">
        <v>67.0</v>
      </c>
      <c r="T19" s="67">
        <v>62.0</v>
      </c>
      <c r="U19" s="64">
        <v>48.0</v>
      </c>
      <c r="V19" s="75">
        <v>59.0</v>
      </c>
      <c r="W19" s="69">
        <v>65.0</v>
      </c>
      <c r="X19" s="67">
        <v>67.0</v>
      </c>
      <c r="Y19" s="67">
        <v>64.0</v>
      </c>
      <c r="Z19" s="67">
        <v>62.0</v>
      </c>
      <c r="AI19" s="4"/>
      <c r="AJ19" s="4"/>
      <c r="AK19" s="4"/>
      <c r="AL19" s="4"/>
      <c r="AM19" s="4"/>
      <c r="AN19" s="4"/>
      <c r="AO19" s="4"/>
      <c r="AP19" s="4"/>
    </row>
    <row r="20" ht="15.75" customHeight="1">
      <c r="A20" s="60" t="s">
        <v>95</v>
      </c>
      <c r="B20" s="62" t="s">
        <v>48</v>
      </c>
      <c r="C20" s="64">
        <v>57.0</v>
      </c>
      <c r="D20" s="65">
        <v>66.0</v>
      </c>
      <c r="E20" s="67">
        <v>63.0</v>
      </c>
      <c r="F20" s="69">
        <v>57.0</v>
      </c>
      <c r="G20" s="67">
        <v>60.0</v>
      </c>
      <c r="H20" s="69">
        <v>57.0</v>
      </c>
      <c r="I20" s="64">
        <v>71.0</v>
      </c>
      <c r="J20" s="71">
        <v>75.0</v>
      </c>
      <c r="K20" s="75">
        <v>73.0</v>
      </c>
      <c r="L20" s="71">
        <v>76.0</v>
      </c>
      <c r="M20" s="67">
        <v>75.0</v>
      </c>
      <c r="N20" s="67">
        <v>69.0</v>
      </c>
      <c r="O20" s="64">
        <v>59.0</v>
      </c>
      <c r="P20" s="71">
        <v>70.0</v>
      </c>
      <c r="Q20" s="71">
        <v>66.0</v>
      </c>
      <c r="R20" s="75">
        <v>59.0</v>
      </c>
      <c r="S20" s="67">
        <v>67.0</v>
      </c>
      <c r="T20" s="67">
        <v>61.0</v>
      </c>
      <c r="U20" s="64">
        <v>61.0</v>
      </c>
      <c r="V20" s="71">
        <v>68.0</v>
      </c>
      <c r="W20" s="67">
        <v>65.0</v>
      </c>
      <c r="X20" s="69">
        <v>64.0</v>
      </c>
      <c r="Y20" s="67">
        <v>67.0</v>
      </c>
      <c r="Z20" s="67">
        <v>62.0</v>
      </c>
      <c r="AI20" s="4"/>
      <c r="AJ20" s="4"/>
      <c r="AK20" s="4"/>
      <c r="AL20" s="4"/>
      <c r="AM20" s="4"/>
      <c r="AN20" s="4"/>
      <c r="AO20" s="4"/>
      <c r="AP20" s="4"/>
    </row>
    <row r="21" ht="15.75" customHeight="1">
      <c r="A21" s="80"/>
      <c r="B21" s="62" t="s">
        <v>58</v>
      </c>
      <c r="C21" s="98">
        <v>56.0</v>
      </c>
      <c r="D21" s="101">
        <v>56.0</v>
      </c>
      <c r="E21" s="67">
        <v>57.0</v>
      </c>
      <c r="F21" s="69">
        <v>50.0</v>
      </c>
      <c r="G21" s="69">
        <v>55.0</v>
      </c>
      <c r="H21" s="69">
        <v>55.0</v>
      </c>
      <c r="I21" s="64">
        <v>64.0</v>
      </c>
      <c r="J21" s="75">
        <v>69.0</v>
      </c>
      <c r="K21" s="71">
        <v>74.0</v>
      </c>
      <c r="L21" s="75">
        <v>65.0</v>
      </c>
      <c r="M21" s="69">
        <v>63.0</v>
      </c>
      <c r="N21" s="69">
        <v>64.0</v>
      </c>
      <c r="O21" s="98">
        <v>48.0</v>
      </c>
      <c r="P21" s="75">
        <v>44.0</v>
      </c>
      <c r="Q21" s="75">
        <v>51.0</v>
      </c>
      <c r="R21" s="71">
        <v>55.0</v>
      </c>
      <c r="S21" s="67">
        <v>53.0</v>
      </c>
      <c r="T21" s="69">
        <v>49.0</v>
      </c>
      <c r="U21" s="64">
        <v>57.0</v>
      </c>
      <c r="V21" s="75">
        <v>58.0</v>
      </c>
      <c r="W21" s="67">
        <v>61.0</v>
      </c>
      <c r="X21" s="69">
        <v>57.0</v>
      </c>
      <c r="Y21" s="69">
        <v>59.0</v>
      </c>
      <c r="Z21" s="69">
        <v>59.0</v>
      </c>
      <c r="AI21" s="4"/>
      <c r="AJ21" s="4"/>
      <c r="AK21" s="4"/>
      <c r="AL21" s="4"/>
      <c r="AM21" s="4"/>
      <c r="AN21" s="4"/>
      <c r="AO21" s="4"/>
      <c r="AP21" s="4"/>
    </row>
    <row r="22" ht="15.75" customHeight="1">
      <c r="A22" s="80"/>
      <c r="B22" s="62" t="s">
        <v>63</v>
      </c>
      <c r="C22" s="98">
        <v>27.0</v>
      </c>
      <c r="D22" s="101">
        <v>21.0</v>
      </c>
      <c r="E22" s="67">
        <v>35.0</v>
      </c>
      <c r="F22" s="69">
        <v>28.0</v>
      </c>
      <c r="G22" s="67">
        <v>35.0</v>
      </c>
      <c r="H22" s="69">
        <v>19.0</v>
      </c>
      <c r="I22" s="98">
        <v>30.0</v>
      </c>
      <c r="J22" s="75">
        <v>29.0</v>
      </c>
      <c r="K22" s="71">
        <v>45.0</v>
      </c>
      <c r="L22" s="75">
        <v>37.0</v>
      </c>
      <c r="M22" s="67">
        <v>39.0</v>
      </c>
      <c r="N22" s="69">
        <v>28.0</v>
      </c>
      <c r="O22" s="98">
        <v>20.0</v>
      </c>
      <c r="P22" s="75">
        <v>20.0</v>
      </c>
      <c r="Q22" s="71">
        <v>32.0</v>
      </c>
      <c r="R22" s="75">
        <v>28.0</v>
      </c>
      <c r="S22" s="67">
        <v>33.0</v>
      </c>
      <c r="T22" s="69">
        <v>22.0</v>
      </c>
      <c r="U22" s="98">
        <v>30.0</v>
      </c>
      <c r="V22" s="75">
        <v>26.0</v>
      </c>
      <c r="W22" s="67">
        <v>40.0</v>
      </c>
      <c r="X22" s="67">
        <v>33.0</v>
      </c>
      <c r="Y22" s="67">
        <v>32.0</v>
      </c>
      <c r="Z22" s="69">
        <v>24.0</v>
      </c>
      <c r="AI22" s="4"/>
      <c r="AJ22" s="4"/>
      <c r="AK22" s="4"/>
      <c r="AL22" s="4"/>
      <c r="AM22" s="4"/>
      <c r="AN22" s="4"/>
      <c r="AO22" s="4"/>
      <c r="AP22" s="4"/>
    </row>
    <row r="23" ht="15.75" customHeight="1">
      <c r="A23" s="80"/>
      <c r="B23" s="62" t="s">
        <v>66</v>
      </c>
      <c r="C23" s="64">
        <v>32.0</v>
      </c>
      <c r="D23" s="101">
        <v>34.0</v>
      </c>
      <c r="E23" s="67">
        <v>36.0</v>
      </c>
      <c r="F23" s="69">
        <v>31.0</v>
      </c>
      <c r="G23" s="67">
        <v>33.0</v>
      </c>
      <c r="H23" s="69">
        <v>31.0</v>
      </c>
      <c r="I23" s="64">
        <v>35.0</v>
      </c>
      <c r="J23" s="75">
        <v>39.0</v>
      </c>
      <c r="K23" s="71">
        <v>41.0</v>
      </c>
      <c r="L23" s="71">
        <v>40.0</v>
      </c>
      <c r="M23" s="69">
        <v>37.0</v>
      </c>
      <c r="N23" s="69">
        <v>39.0</v>
      </c>
      <c r="O23" s="98">
        <v>30.0</v>
      </c>
      <c r="P23" s="75">
        <v>30.0</v>
      </c>
      <c r="Q23" s="71">
        <v>37.0</v>
      </c>
      <c r="R23" s="71">
        <v>34.0</v>
      </c>
      <c r="S23" s="67">
        <v>32.0</v>
      </c>
      <c r="T23" s="69">
        <v>28.0</v>
      </c>
      <c r="U23" s="64">
        <v>33.0</v>
      </c>
      <c r="V23" s="75">
        <v>38.0</v>
      </c>
      <c r="W23" s="67">
        <v>39.0</v>
      </c>
      <c r="X23" s="67">
        <v>33.0</v>
      </c>
      <c r="Y23" s="69">
        <v>31.0</v>
      </c>
      <c r="Z23" s="69">
        <v>36.0</v>
      </c>
      <c r="AI23" s="4"/>
      <c r="AJ23" s="4"/>
      <c r="AK23" s="4"/>
      <c r="AL23" s="4"/>
      <c r="AM23" s="4"/>
      <c r="AN23" s="4"/>
      <c r="AO23" s="4"/>
      <c r="AP23" s="4"/>
    </row>
    <row r="24" ht="15.75" customHeight="1">
      <c r="A24" s="80"/>
      <c r="B24" s="62" t="s">
        <v>70</v>
      </c>
      <c r="C24" s="98">
        <v>45.0</v>
      </c>
      <c r="D24" s="85">
        <v>39.0</v>
      </c>
      <c r="E24" s="86"/>
      <c r="F24" s="86"/>
      <c r="G24" s="86"/>
      <c r="H24" s="86"/>
      <c r="I24" s="98">
        <v>52.0</v>
      </c>
      <c r="J24" s="112">
        <v>51.0</v>
      </c>
      <c r="K24" s="86"/>
      <c r="L24" s="86"/>
      <c r="M24" s="86"/>
      <c r="N24" s="86"/>
      <c r="O24" s="98">
        <v>69.0</v>
      </c>
      <c r="P24" s="114">
        <v>55.0</v>
      </c>
      <c r="Q24" s="86"/>
      <c r="R24" s="86"/>
      <c r="S24" s="86"/>
      <c r="T24" s="86"/>
      <c r="U24" s="98">
        <v>52.0</v>
      </c>
      <c r="V24" s="112">
        <v>45.0</v>
      </c>
      <c r="W24" s="86"/>
      <c r="X24" s="86"/>
      <c r="Y24" s="86"/>
      <c r="Z24" s="86"/>
      <c r="AI24" s="4"/>
      <c r="AJ24" s="4"/>
      <c r="AK24" s="4"/>
      <c r="AL24" s="4"/>
      <c r="AM24" s="4"/>
      <c r="AN24" s="4"/>
      <c r="AO24" s="4"/>
      <c r="AP24" s="4"/>
    </row>
    <row r="25" ht="15.75" customHeight="1">
      <c r="A25" s="42"/>
      <c r="B25" s="62" t="s">
        <v>73</v>
      </c>
      <c r="C25" s="64">
        <v>45.0</v>
      </c>
      <c r="D25" s="101">
        <v>65.0</v>
      </c>
      <c r="E25" s="67">
        <v>67.0</v>
      </c>
      <c r="F25" s="69">
        <v>58.0</v>
      </c>
      <c r="G25" s="67">
        <v>61.0</v>
      </c>
      <c r="H25" s="67">
        <v>68.0</v>
      </c>
      <c r="I25" s="64">
        <v>57.0</v>
      </c>
      <c r="J25" s="144">
        <v>73.0</v>
      </c>
      <c r="K25" s="71">
        <v>74.0</v>
      </c>
      <c r="L25" s="75">
        <v>65.0</v>
      </c>
      <c r="M25" s="69">
        <v>69.0</v>
      </c>
      <c r="N25" s="67">
        <v>70.0</v>
      </c>
      <c r="O25" s="64">
        <v>57.0</v>
      </c>
      <c r="P25" s="75">
        <v>75.0</v>
      </c>
      <c r="Q25" s="71">
        <v>76.0</v>
      </c>
      <c r="R25" s="75">
        <v>61.0</v>
      </c>
      <c r="S25" s="69">
        <v>62.0</v>
      </c>
      <c r="T25" s="67">
        <v>86.0</v>
      </c>
      <c r="U25" s="64">
        <v>51.0</v>
      </c>
      <c r="V25" s="75">
        <v>59.0</v>
      </c>
      <c r="W25" s="67">
        <v>71.0</v>
      </c>
      <c r="X25" s="69">
        <v>62.0</v>
      </c>
      <c r="Y25" s="69">
        <v>65.0</v>
      </c>
      <c r="Z25" s="67">
        <v>71.0</v>
      </c>
      <c r="AI25" s="4"/>
      <c r="AJ25" s="4"/>
      <c r="AK25" s="4"/>
      <c r="AL25" s="4"/>
      <c r="AM25" s="4"/>
      <c r="AN25" s="4"/>
      <c r="AO25" s="4"/>
      <c r="AP25" s="4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AI26" s="4"/>
      <c r="AJ26" s="4"/>
      <c r="AK26" s="4"/>
      <c r="AL26" s="4"/>
      <c r="AM26" s="4"/>
      <c r="AN26" s="4"/>
      <c r="AO26" s="4"/>
      <c r="AP26" s="4"/>
    </row>
    <row r="27" ht="15.75" customHeight="1">
      <c r="A27" s="8" t="s">
        <v>119</v>
      </c>
      <c r="B27" s="149"/>
      <c r="C27" s="149"/>
      <c r="D27" s="151" t="s">
        <v>120</v>
      </c>
      <c r="E27" s="153"/>
      <c r="F27" s="153"/>
      <c r="G27" s="153"/>
      <c r="H27" s="153"/>
      <c r="I27" s="15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AI27" s="4"/>
      <c r="AJ27" s="4"/>
      <c r="AK27" s="4"/>
      <c r="AL27" s="4"/>
      <c r="AM27" s="4"/>
      <c r="AN27" s="4"/>
      <c r="AO27" s="4"/>
      <c r="AP27" s="4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AI28" s="4"/>
      <c r="AJ28" s="4"/>
      <c r="AK28" s="4"/>
      <c r="AL28" s="4"/>
      <c r="AM28" s="4"/>
      <c r="AN28" s="4"/>
      <c r="AO28" s="4"/>
      <c r="AP28" s="4"/>
    </row>
    <row r="29" ht="15.75" customHeight="1">
      <c r="A29" s="160" t="s">
        <v>125</v>
      </c>
      <c r="AA29" s="160"/>
      <c r="AB29" s="160"/>
      <c r="AC29" s="160"/>
      <c r="AD29" s="160"/>
      <c r="AE29" s="160"/>
      <c r="AF29" s="160"/>
      <c r="AG29" s="160"/>
      <c r="AH29" s="160"/>
      <c r="AI29" s="162"/>
      <c r="AJ29" s="162"/>
      <c r="AK29" s="162"/>
      <c r="AL29" s="162"/>
      <c r="AM29" s="162"/>
      <c r="AN29" s="162"/>
      <c r="AO29" s="162"/>
      <c r="AP29" s="162"/>
    </row>
    <row r="30" ht="15.75" customHeight="1">
      <c r="A30" s="163" t="s">
        <v>12</v>
      </c>
      <c r="B30" s="163" t="s">
        <v>15</v>
      </c>
      <c r="C30" s="165" t="s">
        <v>16</v>
      </c>
      <c r="D30" s="35"/>
      <c r="E30" s="35"/>
      <c r="F30" s="35"/>
      <c r="G30" s="35"/>
      <c r="H30" s="35"/>
      <c r="I30" s="35"/>
      <c r="J30" s="35"/>
      <c r="K30" s="165" t="s">
        <v>21</v>
      </c>
      <c r="L30" s="35"/>
      <c r="M30" s="35"/>
      <c r="N30" s="35"/>
      <c r="O30" s="35"/>
      <c r="P30" s="35"/>
      <c r="Q30" s="35"/>
      <c r="R30" s="35"/>
      <c r="S30" s="165" t="s">
        <v>27</v>
      </c>
      <c r="T30" s="35"/>
      <c r="U30" s="35"/>
      <c r="V30" s="35"/>
      <c r="W30" s="35"/>
      <c r="X30" s="35"/>
      <c r="Y30" s="35"/>
      <c r="Z30" s="35"/>
      <c r="AA30" s="166" t="s">
        <v>29</v>
      </c>
      <c r="AB30" s="35"/>
      <c r="AC30" s="35"/>
      <c r="AD30" s="35"/>
      <c r="AE30" s="35"/>
      <c r="AF30" s="35"/>
      <c r="AG30" s="35"/>
      <c r="AH30" s="147"/>
      <c r="AI30" s="4"/>
      <c r="AJ30" s="4"/>
      <c r="AK30" s="4"/>
      <c r="AL30" s="4"/>
      <c r="AM30" s="4"/>
      <c r="AN30" s="4"/>
      <c r="AO30" s="4"/>
      <c r="AP30" s="4"/>
    </row>
    <row r="31" ht="15.75" customHeight="1">
      <c r="A31" s="42"/>
      <c r="B31" s="42"/>
      <c r="C31" s="167">
        <v>2026.0</v>
      </c>
      <c r="D31" s="167">
        <v>2025.0</v>
      </c>
      <c r="E31" s="167">
        <v>2024.0</v>
      </c>
      <c r="F31" s="167">
        <v>2023.0</v>
      </c>
      <c r="G31" s="167">
        <v>2022.0</v>
      </c>
      <c r="H31" s="167">
        <v>2021.0</v>
      </c>
      <c r="I31" s="167">
        <v>2019.0</v>
      </c>
      <c r="J31" s="167">
        <v>2018.0</v>
      </c>
      <c r="K31" s="167">
        <v>2017.0</v>
      </c>
      <c r="L31" s="167">
        <v>2016.0</v>
      </c>
      <c r="M31" s="167">
        <v>2026.0</v>
      </c>
      <c r="N31" s="167">
        <v>2025.0</v>
      </c>
      <c r="O31" s="168">
        <v>2024.0</v>
      </c>
      <c r="P31" s="168">
        <v>2023.0</v>
      </c>
      <c r="Q31" s="167">
        <v>2022.0</v>
      </c>
      <c r="R31" s="167">
        <v>2021.0</v>
      </c>
      <c r="S31" s="167">
        <v>2019.0</v>
      </c>
      <c r="T31" s="167">
        <v>2018.0</v>
      </c>
      <c r="U31" s="167">
        <v>2017.0</v>
      </c>
      <c r="V31" s="167">
        <v>2016.0</v>
      </c>
      <c r="W31" s="167">
        <v>2026.0</v>
      </c>
      <c r="X31" s="167">
        <v>2025.0</v>
      </c>
      <c r="Y31" s="169">
        <v>2024.0</v>
      </c>
      <c r="Z31" s="169">
        <v>2023.0</v>
      </c>
      <c r="AA31" s="167">
        <v>2022.0</v>
      </c>
      <c r="AB31" s="167">
        <v>2021.0</v>
      </c>
      <c r="AC31" s="167">
        <v>2019.0</v>
      </c>
      <c r="AD31" s="167">
        <v>2018.0</v>
      </c>
      <c r="AE31" s="167">
        <v>2017.0</v>
      </c>
      <c r="AF31" s="167">
        <v>2016.0</v>
      </c>
      <c r="AG31" s="167">
        <v>2026.0</v>
      </c>
      <c r="AH31" s="167">
        <v>2025.0</v>
      </c>
      <c r="AI31" s="169">
        <v>2024.0</v>
      </c>
      <c r="AJ31" s="169">
        <v>2023.0</v>
      </c>
      <c r="AK31" s="169">
        <v>2022.0</v>
      </c>
      <c r="AL31" s="167">
        <v>2021.0</v>
      </c>
      <c r="AM31" s="167">
        <v>2019.0</v>
      </c>
      <c r="AN31" s="167">
        <v>2018.0</v>
      </c>
      <c r="AO31" s="167">
        <v>2017.0</v>
      </c>
      <c r="AP31" s="167">
        <v>2016.0</v>
      </c>
    </row>
    <row r="32" ht="15.75" customHeight="1">
      <c r="A32" s="171" t="s">
        <v>6</v>
      </c>
      <c r="B32" s="173" t="s">
        <v>48</v>
      </c>
      <c r="C32" s="176"/>
      <c r="D32" s="176"/>
      <c r="E32" s="176"/>
      <c r="F32" s="177"/>
      <c r="G32" s="177"/>
      <c r="H32" s="177"/>
      <c r="I32" s="176"/>
      <c r="J32" s="178">
        <v>89.0</v>
      </c>
      <c r="K32" s="178">
        <v>95.0</v>
      </c>
      <c r="L32" s="178">
        <v>82.0</v>
      </c>
      <c r="M32" s="176"/>
      <c r="N32" s="176"/>
      <c r="O32" s="176"/>
      <c r="P32" s="179"/>
      <c r="Q32" s="180"/>
      <c r="R32" s="180"/>
      <c r="S32" s="178">
        <v>61.0</v>
      </c>
      <c r="T32" s="178"/>
      <c r="U32" s="178">
        <v>83.0</v>
      </c>
      <c r="V32" s="178">
        <v>70.0</v>
      </c>
      <c r="W32" s="176"/>
      <c r="X32" s="176"/>
      <c r="Y32" s="182"/>
      <c r="Z32" s="182"/>
      <c r="AA32" s="180"/>
      <c r="AB32" s="180"/>
      <c r="AC32" s="178">
        <v>63.0</v>
      </c>
      <c r="AD32" s="180"/>
      <c r="AE32" s="178">
        <v>82.0</v>
      </c>
      <c r="AF32" s="178">
        <v>69.0</v>
      </c>
      <c r="AG32" s="176"/>
      <c r="AH32" s="180"/>
      <c r="AI32" s="180"/>
      <c r="AJ32" s="182"/>
      <c r="AK32" s="182"/>
      <c r="AL32" s="180"/>
      <c r="AM32" s="178">
        <v>67.0</v>
      </c>
      <c r="AN32" s="178">
        <v>82.0</v>
      </c>
      <c r="AO32" s="178">
        <v>88.0</v>
      </c>
      <c r="AP32" s="178">
        <v>76.0</v>
      </c>
    </row>
    <row r="33" ht="15.75" customHeight="1">
      <c r="A33" s="80"/>
      <c r="B33" s="183" t="s">
        <v>58</v>
      </c>
      <c r="C33" s="98">
        <v>76.0</v>
      </c>
      <c r="D33" s="184">
        <v>75.0</v>
      </c>
      <c r="E33" s="185">
        <v>77.0</v>
      </c>
      <c r="F33" s="186">
        <v>69.0</v>
      </c>
      <c r="G33" s="186">
        <v>62.0</v>
      </c>
      <c r="H33" s="186">
        <v>70.0</v>
      </c>
      <c r="I33" s="187">
        <v>80.0</v>
      </c>
      <c r="J33" s="188">
        <v>79.0</v>
      </c>
      <c r="K33" s="188" t="s">
        <v>49</v>
      </c>
      <c r="L33" s="188">
        <v>92.0</v>
      </c>
      <c r="M33" s="98">
        <v>70.0</v>
      </c>
      <c r="N33" s="189">
        <v>66.0</v>
      </c>
      <c r="O33" s="189">
        <v>69.0</v>
      </c>
      <c r="P33" s="190">
        <v>66.0</v>
      </c>
      <c r="Q33" s="191">
        <v>64.0</v>
      </c>
      <c r="R33" s="188">
        <v>64.0</v>
      </c>
      <c r="S33" s="188">
        <v>67.0</v>
      </c>
      <c r="T33" s="188"/>
      <c r="U33" s="188" t="s">
        <v>49</v>
      </c>
      <c r="V33" s="188">
        <v>84.0</v>
      </c>
      <c r="W33" s="98">
        <v>61.0</v>
      </c>
      <c r="X33" s="189">
        <v>60.0</v>
      </c>
      <c r="Y33" s="189">
        <v>59.0</v>
      </c>
      <c r="Z33" s="187">
        <v>62.0</v>
      </c>
      <c r="AA33" s="192">
        <v>59.0</v>
      </c>
      <c r="AB33" s="188">
        <v>62.0</v>
      </c>
      <c r="AC33" s="188">
        <v>69.0</v>
      </c>
      <c r="AD33" s="180"/>
      <c r="AE33" s="188" t="s">
        <v>49</v>
      </c>
      <c r="AF33" s="188">
        <v>81.0</v>
      </c>
      <c r="AG33" s="98">
        <v>69.0</v>
      </c>
      <c r="AH33" s="189">
        <v>67.0</v>
      </c>
      <c r="AI33" s="189">
        <v>70.0</v>
      </c>
      <c r="AJ33" s="187">
        <v>66.0</v>
      </c>
      <c r="AK33" s="187">
        <v>65.0</v>
      </c>
      <c r="AL33" s="188">
        <v>66.0</v>
      </c>
      <c r="AM33" s="188">
        <v>74.0</v>
      </c>
      <c r="AN33" s="188">
        <v>78.0</v>
      </c>
      <c r="AO33" s="188" t="s">
        <v>49</v>
      </c>
      <c r="AP33" s="188">
        <v>86.0</v>
      </c>
    </row>
    <row r="34" ht="15.75" customHeight="1">
      <c r="A34" s="80"/>
      <c r="B34" s="183" t="s">
        <v>63</v>
      </c>
      <c r="C34" s="64">
        <v>59.0</v>
      </c>
      <c r="D34" s="69">
        <v>75.0</v>
      </c>
      <c r="E34" s="69">
        <v>77.0</v>
      </c>
      <c r="F34" s="193">
        <v>63.0</v>
      </c>
      <c r="G34" s="193">
        <v>46.0</v>
      </c>
      <c r="H34" s="193">
        <v>40.0</v>
      </c>
      <c r="I34" s="194">
        <v>40.0</v>
      </c>
      <c r="J34" s="195">
        <v>60.0</v>
      </c>
      <c r="K34" s="195">
        <v>73.0</v>
      </c>
      <c r="L34" s="195">
        <v>66.0</v>
      </c>
      <c r="M34" s="64">
        <v>60.0</v>
      </c>
      <c r="N34" s="196">
        <v>70.0</v>
      </c>
      <c r="O34" s="196">
        <v>68.0</v>
      </c>
      <c r="P34" s="197">
        <v>67.0</v>
      </c>
      <c r="Q34" s="197">
        <v>45.0</v>
      </c>
      <c r="R34" s="198">
        <v>49.0</v>
      </c>
      <c r="S34" s="198">
        <v>39.0</v>
      </c>
      <c r="T34" s="198"/>
      <c r="U34" s="198">
        <v>69.0</v>
      </c>
      <c r="V34" s="198">
        <v>53.0</v>
      </c>
      <c r="W34" s="64">
        <v>63.0</v>
      </c>
      <c r="X34" s="196">
        <v>73.0</v>
      </c>
      <c r="Y34" s="196">
        <v>67.0</v>
      </c>
      <c r="Z34" s="199">
        <v>71.0</v>
      </c>
      <c r="AA34" s="199">
        <v>45.0</v>
      </c>
      <c r="AB34" s="198">
        <v>49.0</v>
      </c>
      <c r="AC34" s="198">
        <v>42.0</v>
      </c>
      <c r="AD34" s="180"/>
      <c r="AE34" s="198">
        <v>74.0</v>
      </c>
      <c r="AF34" s="198">
        <v>49.0</v>
      </c>
      <c r="AG34" s="64">
        <v>59.0</v>
      </c>
      <c r="AH34" s="196">
        <v>72.0</v>
      </c>
      <c r="AI34" s="196">
        <v>72.0</v>
      </c>
      <c r="AJ34" s="199">
        <v>65.0</v>
      </c>
      <c r="AK34" s="199">
        <v>48.0</v>
      </c>
      <c r="AL34" s="198">
        <v>45.0</v>
      </c>
      <c r="AM34" s="198">
        <v>40.0</v>
      </c>
      <c r="AN34" s="198">
        <v>58.0</v>
      </c>
      <c r="AO34" s="198">
        <v>60.0</v>
      </c>
      <c r="AP34" s="198">
        <v>57.0</v>
      </c>
    </row>
    <row r="35" ht="15.75" customHeight="1">
      <c r="A35" s="80"/>
      <c r="B35" s="183" t="s">
        <v>66</v>
      </c>
      <c r="C35" s="98">
        <v>50.0</v>
      </c>
      <c r="D35" s="67">
        <v>43.0</v>
      </c>
      <c r="E35" s="201">
        <v>55.0</v>
      </c>
      <c r="F35" s="203">
        <v>43.0</v>
      </c>
      <c r="G35" s="203">
        <v>40.0</v>
      </c>
      <c r="H35" s="203">
        <v>44.0</v>
      </c>
      <c r="I35" s="204">
        <v>53.0</v>
      </c>
      <c r="J35" s="206">
        <v>62.0</v>
      </c>
      <c r="K35" s="206">
        <v>59.0</v>
      </c>
      <c r="L35" s="206">
        <v>75.0</v>
      </c>
      <c r="M35" s="98">
        <v>49.0</v>
      </c>
      <c r="N35" s="208">
        <v>44.0</v>
      </c>
      <c r="O35" s="208">
        <v>47.0</v>
      </c>
      <c r="P35" s="209">
        <v>43.0</v>
      </c>
      <c r="Q35" s="209">
        <v>42.0</v>
      </c>
      <c r="R35" s="206">
        <v>47.0</v>
      </c>
      <c r="S35" s="206">
        <v>50.0</v>
      </c>
      <c r="T35" s="206"/>
      <c r="U35" s="206">
        <v>62.0</v>
      </c>
      <c r="V35" s="206">
        <v>62.0</v>
      </c>
      <c r="W35" s="98">
        <v>48.0</v>
      </c>
      <c r="X35" s="208">
        <v>44.0</v>
      </c>
      <c r="Y35" s="208">
        <v>48.0</v>
      </c>
      <c r="Z35" s="204">
        <v>44.0</v>
      </c>
      <c r="AA35" s="204">
        <v>44.0</v>
      </c>
      <c r="AB35" s="206">
        <v>49.0</v>
      </c>
      <c r="AC35" s="206">
        <v>47.0</v>
      </c>
      <c r="AD35" s="180"/>
      <c r="AE35" s="206">
        <v>57.0</v>
      </c>
      <c r="AF35" s="206">
        <v>60.0</v>
      </c>
      <c r="AG35" s="98">
        <v>50.0</v>
      </c>
      <c r="AH35" s="208">
        <v>47.0</v>
      </c>
      <c r="AI35" s="208">
        <v>52.0</v>
      </c>
      <c r="AJ35" s="204">
        <v>46.0</v>
      </c>
      <c r="AK35" s="204">
        <v>43.0</v>
      </c>
      <c r="AL35" s="206">
        <v>46.0</v>
      </c>
      <c r="AM35" s="206">
        <v>53.0</v>
      </c>
      <c r="AN35" s="206">
        <v>60.0</v>
      </c>
      <c r="AO35" s="206">
        <v>59.0</v>
      </c>
      <c r="AP35" s="206">
        <v>66.0</v>
      </c>
    </row>
    <row r="36" ht="15.75" customHeight="1">
      <c r="A36" s="80"/>
      <c r="B36" s="183" t="s">
        <v>155</v>
      </c>
      <c r="C36" s="64">
        <v>80.0</v>
      </c>
      <c r="D36" s="213">
        <v>82.0</v>
      </c>
      <c r="E36" s="213">
        <v>80.0</v>
      </c>
      <c r="F36" s="214">
        <v>77.0</v>
      </c>
      <c r="G36" s="214">
        <v>66.0</v>
      </c>
      <c r="H36" s="214">
        <v>77.0</v>
      </c>
      <c r="I36" s="216">
        <v>86.0</v>
      </c>
      <c r="J36" s="218">
        <v>72.0</v>
      </c>
      <c r="K36" s="218">
        <v>81.0</v>
      </c>
      <c r="L36" s="218" t="s">
        <v>49</v>
      </c>
      <c r="M36" s="64">
        <v>69.0</v>
      </c>
      <c r="N36" s="220">
        <v>72.0</v>
      </c>
      <c r="O36" s="220">
        <v>72.0</v>
      </c>
      <c r="P36" s="221">
        <v>77.0</v>
      </c>
      <c r="Q36" s="221">
        <v>59.0</v>
      </c>
      <c r="R36" s="218">
        <v>68.0</v>
      </c>
      <c r="S36" s="218">
        <v>71.0</v>
      </c>
      <c r="T36" s="218"/>
      <c r="U36" s="218">
        <v>70.0</v>
      </c>
      <c r="V36" s="218" t="s">
        <v>49</v>
      </c>
      <c r="W36" s="64">
        <v>64.0</v>
      </c>
      <c r="X36" s="220">
        <v>69.0</v>
      </c>
      <c r="Y36" s="220">
        <v>70.0</v>
      </c>
      <c r="Z36" s="216">
        <v>77.0</v>
      </c>
      <c r="AA36" s="216">
        <v>59.0</v>
      </c>
      <c r="AB36" s="218">
        <v>67.0</v>
      </c>
      <c r="AC36" s="218">
        <v>66.0</v>
      </c>
      <c r="AD36" s="180"/>
      <c r="AE36" s="218">
        <v>72.0</v>
      </c>
      <c r="AF36" s="218" t="s">
        <v>49</v>
      </c>
      <c r="AG36" s="64">
        <v>73.0</v>
      </c>
      <c r="AH36" s="220">
        <v>75.0</v>
      </c>
      <c r="AI36" s="220">
        <v>74.0</v>
      </c>
      <c r="AJ36" s="216">
        <v>75.0</v>
      </c>
      <c r="AK36" s="216">
        <v>63.0</v>
      </c>
      <c r="AL36" s="218">
        <v>72.0</v>
      </c>
      <c r="AM36" s="218">
        <v>77.0</v>
      </c>
      <c r="AN36" s="218">
        <v>71.0</v>
      </c>
      <c r="AO36" s="218">
        <v>75.0</v>
      </c>
      <c r="AP36" s="218" t="s">
        <v>49</v>
      </c>
    </row>
    <row r="37" ht="15.75" customHeight="1">
      <c r="A37" s="80"/>
      <c r="B37" s="183" t="s">
        <v>70</v>
      </c>
      <c r="C37" s="64">
        <v>61.0</v>
      </c>
      <c r="D37" s="224"/>
      <c r="E37" s="225"/>
      <c r="F37" s="226"/>
      <c r="G37" s="226"/>
      <c r="H37" s="226"/>
      <c r="I37" s="228"/>
      <c r="J37" s="230"/>
      <c r="K37" s="230"/>
      <c r="L37" s="230"/>
      <c r="M37" s="98">
        <v>71.0</v>
      </c>
      <c r="N37" s="231"/>
      <c r="O37" s="233"/>
      <c r="P37" s="179"/>
      <c r="Q37" s="179"/>
      <c r="R37" s="180"/>
      <c r="S37" s="180"/>
      <c r="T37" s="180"/>
      <c r="U37" s="180"/>
      <c r="V37" s="180"/>
      <c r="W37" s="98">
        <v>66.0</v>
      </c>
      <c r="X37" s="231"/>
      <c r="Y37" s="235"/>
      <c r="Z37" s="182"/>
      <c r="AA37" s="182"/>
      <c r="AB37" s="180"/>
      <c r="AC37" s="180"/>
      <c r="AD37" s="180"/>
      <c r="AE37" s="180"/>
      <c r="AF37" s="180"/>
      <c r="AG37" s="98">
        <v>64.0</v>
      </c>
      <c r="AH37" s="231"/>
      <c r="AI37" s="235"/>
      <c r="AJ37" s="182"/>
      <c r="AK37" s="182"/>
      <c r="AL37" s="180"/>
      <c r="AM37" s="180"/>
      <c r="AN37" s="180"/>
      <c r="AO37" s="180"/>
      <c r="AP37" s="180"/>
    </row>
    <row r="38" ht="15.75" customHeight="1">
      <c r="A38" s="42"/>
      <c r="B38" s="183" t="s">
        <v>73</v>
      </c>
      <c r="C38" s="98">
        <v>79.0</v>
      </c>
      <c r="D38" s="237">
        <v>60.0</v>
      </c>
      <c r="E38" s="237">
        <v>82.0</v>
      </c>
      <c r="F38" s="239">
        <v>69.0</v>
      </c>
      <c r="G38" s="239">
        <v>69.0</v>
      </c>
      <c r="H38" s="239">
        <v>66.0</v>
      </c>
      <c r="I38" s="241">
        <v>69.0</v>
      </c>
      <c r="J38" s="242">
        <v>58.0</v>
      </c>
      <c r="K38" s="242">
        <v>75.0</v>
      </c>
      <c r="L38" s="242" t="s">
        <v>49</v>
      </c>
      <c r="M38" s="98">
        <v>78.0</v>
      </c>
      <c r="N38" s="243">
        <v>61.0</v>
      </c>
      <c r="O38" s="244">
        <v>72.0</v>
      </c>
      <c r="P38" s="246">
        <v>76.0</v>
      </c>
      <c r="Q38" s="246">
        <v>68.0</v>
      </c>
      <c r="R38" s="242">
        <v>67.0</v>
      </c>
      <c r="S38" s="242">
        <v>69.0</v>
      </c>
      <c r="T38" s="242"/>
      <c r="U38" s="242">
        <v>63.0</v>
      </c>
      <c r="V38" s="242" t="s">
        <v>49</v>
      </c>
      <c r="W38" s="98">
        <v>81.0</v>
      </c>
      <c r="X38" s="243">
        <v>73.0</v>
      </c>
      <c r="Y38" s="243">
        <v>82.0</v>
      </c>
      <c r="Z38" s="241">
        <v>80.0</v>
      </c>
      <c r="AA38" s="241">
        <v>72.0</v>
      </c>
      <c r="AB38" s="242">
        <v>73.0</v>
      </c>
      <c r="AC38" s="242">
        <v>76.0</v>
      </c>
      <c r="AD38" s="180"/>
      <c r="AE38" s="242">
        <v>69.0</v>
      </c>
      <c r="AF38" s="242" t="s">
        <v>49</v>
      </c>
      <c r="AG38" s="98">
        <v>78.0</v>
      </c>
      <c r="AH38" s="243">
        <v>63.0</v>
      </c>
      <c r="AI38" s="243">
        <v>79.0</v>
      </c>
      <c r="AJ38" s="241">
        <v>72.0</v>
      </c>
      <c r="AK38" s="241">
        <v>70.0</v>
      </c>
      <c r="AL38" s="242">
        <v>68.0</v>
      </c>
      <c r="AM38" s="242">
        <v>69.0</v>
      </c>
      <c r="AN38" s="242">
        <v>59.0</v>
      </c>
      <c r="AO38" s="242">
        <v>70.0</v>
      </c>
      <c r="AP38" s="242" t="s">
        <v>49</v>
      </c>
    </row>
    <row r="39" ht="15.75" customHeight="1">
      <c r="A39" s="247" t="s">
        <v>77</v>
      </c>
      <c r="B39" s="183" t="s">
        <v>48</v>
      </c>
      <c r="C39" s="98">
        <v>63.0</v>
      </c>
      <c r="D39" s="249">
        <v>61.0</v>
      </c>
      <c r="E39" s="250">
        <v>61.0</v>
      </c>
      <c r="F39" s="251">
        <v>51.0</v>
      </c>
      <c r="G39" s="251">
        <v>58.0</v>
      </c>
      <c r="H39" s="251">
        <v>62.0</v>
      </c>
      <c r="I39" s="252">
        <v>63.0</v>
      </c>
      <c r="J39" s="253">
        <v>60.0</v>
      </c>
      <c r="K39" s="253">
        <v>69.0</v>
      </c>
      <c r="L39" s="253">
        <v>74.0</v>
      </c>
      <c r="M39" s="64">
        <v>79.0</v>
      </c>
      <c r="N39" s="255">
        <v>81.0</v>
      </c>
      <c r="O39" s="256">
        <v>85.0</v>
      </c>
      <c r="P39" s="257">
        <v>82.0</v>
      </c>
      <c r="Q39" s="257">
        <v>82.0</v>
      </c>
      <c r="R39" s="253">
        <v>80.0</v>
      </c>
      <c r="S39" s="253">
        <v>76.0</v>
      </c>
      <c r="T39" s="253">
        <v>70.0</v>
      </c>
      <c r="U39" s="253">
        <v>81.0</v>
      </c>
      <c r="V39" s="253">
        <v>88.0</v>
      </c>
      <c r="W39" s="64">
        <v>56.0</v>
      </c>
      <c r="X39" s="255">
        <v>66.0</v>
      </c>
      <c r="Y39" s="256">
        <v>73.0</v>
      </c>
      <c r="Z39" s="258">
        <v>67.0</v>
      </c>
      <c r="AA39" s="258">
        <v>72.0</v>
      </c>
      <c r="AB39" s="253">
        <v>67.0</v>
      </c>
      <c r="AC39" s="253">
        <v>59.0</v>
      </c>
      <c r="AD39" s="180"/>
      <c r="AE39" s="178">
        <v>60.0</v>
      </c>
      <c r="AF39" s="178">
        <v>75.0</v>
      </c>
      <c r="AG39" s="64">
        <v>66.0</v>
      </c>
      <c r="AH39" s="255">
        <v>69.0</v>
      </c>
      <c r="AI39" s="231">
        <v>70.0</v>
      </c>
      <c r="AJ39" s="259">
        <v>63.0</v>
      </c>
      <c r="AK39" s="259">
        <v>68.0</v>
      </c>
      <c r="AL39" s="178">
        <v>68.0</v>
      </c>
      <c r="AM39" s="178">
        <v>66.0</v>
      </c>
      <c r="AN39" s="178">
        <v>63.0</v>
      </c>
      <c r="AO39" s="178">
        <v>70.0</v>
      </c>
      <c r="AP39" s="178">
        <v>77.0</v>
      </c>
    </row>
    <row r="40" ht="15.75" customHeight="1">
      <c r="A40" s="80"/>
      <c r="B40" s="183" t="s">
        <v>58</v>
      </c>
      <c r="C40" s="98">
        <v>57.0</v>
      </c>
      <c r="D40" s="184">
        <v>56.0</v>
      </c>
      <c r="E40" s="185">
        <v>61.0</v>
      </c>
      <c r="F40" s="186">
        <v>60.0</v>
      </c>
      <c r="G40" s="186">
        <v>59.0</v>
      </c>
      <c r="H40" s="186">
        <v>62.0</v>
      </c>
      <c r="I40" s="187">
        <v>61.0</v>
      </c>
      <c r="J40" s="188">
        <v>63.0</v>
      </c>
      <c r="K40" s="188">
        <v>72.0</v>
      </c>
      <c r="L40" s="188">
        <v>75.0</v>
      </c>
      <c r="M40" s="98">
        <v>76.0</v>
      </c>
      <c r="N40" s="189">
        <v>74.0</v>
      </c>
      <c r="O40" s="189">
        <v>82.0</v>
      </c>
      <c r="P40" s="190">
        <v>80.0</v>
      </c>
      <c r="Q40" s="190">
        <v>80.0</v>
      </c>
      <c r="R40" s="188">
        <v>79.0</v>
      </c>
      <c r="S40" s="188">
        <v>80.0</v>
      </c>
      <c r="T40" s="188">
        <v>75.0</v>
      </c>
      <c r="U40" s="188">
        <v>88.0</v>
      </c>
      <c r="V40" s="188">
        <v>86.0</v>
      </c>
      <c r="W40" s="64">
        <v>54.0</v>
      </c>
      <c r="X40" s="189">
        <v>58.0</v>
      </c>
      <c r="Y40" s="189">
        <v>64.0</v>
      </c>
      <c r="Z40" s="187">
        <v>54.0</v>
      </c>
      <c r="AA40" s="187">
        <v>58.0</v>
      </c>
      <c r="AB40" s="188">
        <v>62.0</v>
      </c>
      <c r="AC40" s="188">
        <v>66.0</v>
      </c>
      <c r="AD40" s="180"/>
      <c r="AE40" s="188">
        <v>75.0</v>
      </c>
      <c r="AF40" s="188">
        <v>76.0</v>
      </c>
      <c r="AG40" s="64">
        <v>61.0</v>
      </c>
      <c r="AH40" s="189">
        <v>62.0</v>
      </c>
      <c r="AI40" s="189">
        <v>68.0</v>
      </c>
      <c r="AJ40" s="187">
        <v>65.0</v>
      </c>
      <c r="AK40" s="187">
        <v>65.0</v>
      </c>
      <c r="AL40" s="188">
        <v>66.0</v>
      </c>
      <c r="AM40" s="188">
        <v>67.0</v>
      </c>
      <c r="AN40" s="188">
        <v>67.0</v>
      </c>
      <c r="AO40" s="188">
        <v>76.0</v>
      </c>
      <c r="AP40" s="188">
        <v>77.0</v>
      </c>
    </row>
    <row r="41" ht="15.75" customHeight="1">
      <c r="A41" s="80"/>
      <c r="B41" s="183" t="s">
        <v>63</v>
      </c>
      <c r="C41" s="98">
        <v>38.0</v>
      </c>
      <c r="D41" s="69">
        <v>33.0</v>
      </c>
      <c r="E41" s="69">
        <v>29.0</v>
      </c>
      <c r="F41" s="193">
        <v>26.0</v>
      </c>
      <c r="G41" s="193">
        <v>26.0</v>
      </c>
      <c r="H41" s="193">
        <v>27.0</v>
      </c>
      <c r="I41" s="194">
        <v>47.0</v>
      </c>
      <c r="J41" s="195">
        <v>56.0</v>
      </c>
      <c r="K41" s="195">
        <v>39.0</v>
      </c>
      <c r="L41" s="195">
        <v>59.0</v>
      </c>
      <c r="M41" s="64">
        <v>51.0</v>
      </c>
      <c r="N41" s="196">
        <v>55.0</v>
      </c>
      <c r="O41" s="196">
        <v>50.0</v>
      </c>
      <c r="P41" s="197">
        <v>52.0</v>
      </c>
      <c r="Q41" s="197">
        <v>46.0</v>
      </c>
      <c r="R41" s="198">
        <v>44.0</v>
      </c>
      <c r="S41" s="198">
        <v>71.0</v>
      </c>
      <c r="T41" s="198">
        <v>62.0</v>
      </c>
      <c r="U41" s="198">
        <v>59.0</v>
      </c>
      <c r="V41" s="198">
        <v>71.0</v>
      </c>
      <c r="W41" s="98">
        <v>48.0</v>
      </c>
      <c r="X41" s="196">
        <v>42.0</v>
      </c>
      <c r="Y41" s="196">
        <v>52.0</v>
      </c>
      <c r="Z41" s="199">
        <v>42.0</v>
      </c>
      <c r="AA41" s="199">
        <v>36.0</v>
      </c>
      <c r="AB41" s="198">
        <v>32.0</v>
      </c>
      <c r="AC41" s="198">
        <v>57.0</v>
      </c>
      <c r="AD41" s="180"/>
      <c r="AE41" s="198">
        <v>42.0</v>
      </c>
      <c r="AF41" s="198">
        <v>60.0</v>
      </c>
      <c r="AG41" s="98">
        <v>45.0</v>
      </c>
      <c r="AH41" s="196">
        <v>40.0</v>
      </c>
      <c r="AI41" s="196">
        <v>41.0</v>
      </c>
      <c r="AJ41" s="199">
        <v>38.0</v>
      </c>
      <c r="AK41" s="199">
        <v>36.0</v>
      </c>
      <c r="AL41" s="198">
        <v>33.0</v>
      </c>
      <c r="AM41" s="198">
        <v>55.0</v>
      </c>
      <c r="AN41" s="198">
        <v>58.0</v>
      </c>
      <c r="AO41" s="198">
        <v>37.0</v>
      </c>
      <c r="AP41" s="198">
        <v>60.0</v>
      </c>
    </row>
    <row r="42" ht="15.75" customHeight="1">
      <c r="A42" s="80"/>
      <c r="B42" s="183" t="s">
        <v>66</v>
      </c>
      <c r="C42" s="64">
        <v>43.0</v>
      </c>
      <c r="D42" s="67">
        <v>44.0</v>
      </c>
      <c r="E42" s="201">
        <v>41.0</v>
      </c>
      <c r="F42" s="263">
        <v>32.0</v>
      </c>
      <c r="G42" s="263">
        <v>33.0</v>
      </c>
      <c r="H42" s="263">
        <v>39.0</v>
      </c>
      <c r="I42" s="265">
        <v>50.0</v>
      </c>
      <c r="J42" s="267">
        <v>48.0</v>
      </c>
      <c r="K42" s="267">
        <v>50.0</v>
      </c>
      <c r="L42" s="267">
        <v>50.0</v>
      </c>
      <c r="M42" s="98">
        <v>70.0</v>
      </c>
      <c r="N42" s="208">
        <v>64.0</v>
      </c>
      <c r="O42" s="208">
        <v>63.0</v>
      </c>
      <c r="P42" s="209">
        <v>60.0</v>
      </c>
      <c r="Q42" s="209">
        <v>58.0</v>
      </c>
      <c r="R42" s="206">
        <v>59.0</v>
      </c>
      <c r="S42" s="206">
        <v>71.0</v>
      </c>
      <c r="T42" s="206">
        <v>63.0</v>
      </c>
      <c r="U42" s="206">
        <v>74.0</v>
      </c>
      <c r="V42" s="206">
        <v>69.0</v>
      </c>
      <c r="W42" s="98">
        <v>59.0</v>
      </c>
      <c r="X42" s="208">
        <v>59.0</v>
      </c>
      <c r="Y42" s="71">
        <v>59.0</v>
      </c>
      <c r="Z42" s="265">
        <v>54.0</v>
      </c>
      <c r="AA42" s="265">
        <v>45.0</v>
      </c>
      <c r="AB42" s="267">
        <v>57.0</v>
      </c>
      <c r="AC42" s="267">
        <v>58.0</v>
      </c>
      <c r="AD42" s="180"/>
      <c r="AE42" s="267">
        <v>52.0</v>
      </c>
      <c r="AF42" s="267">
        <v>59.0</v>
      </c>
      <c r="AG42" s="98">
        <v>52.0</v>
      </c>
      <c r="AH42" s="208">
        <v>51.0</v>
      </c>
      <c r="AI42" s="71">
        <v>51.0</v>
      </c>
      <c r="AJ42" s="265">
        <v>46.0</v>
      </c>
      <c r="AK42" s="265">
        <v>44.0</v>
      </c>
      <c r="AL42" s="267">
        <v>51.0</v>
      </c>
      <c r="AM42" s="267">
        <v>57.0</v>
      </c>
      <c r="AN42" s="267">
        <v>55.0</v>
      </c>
      <c r="AO42" s="267">
        <v>58.0</v>
      </c>
      <c r="AP42" s="267">
        <v>58.0</v>
      </c>
    </row>
    <row r="43" ht="15.75" customHeight="1">
      <c r="A43" s="80"/>
      <c r="B43" s="183" t="s">
        <v>70</v>
      </c>
      <c r="C43" s="98">
        <v>66.0</v>
      </c>
      <c r="D43" s="224"/>
      <c r="E43" s="225"/>
      <c r="F43" s="226"/>
      <c r="G43" s="226"/>
      <c r="H43" s="226"/>
      <c r="I43" s="228"/>
      <c r="J43" s="230"/>
      <c r="K43" s="230"/>
      <c r="L43" s="230"/>
      <c r="M43" s="64">
        <v>67.0</v>
      </c>
      <c r="N43" s="255"/>
      <c r="O43" s="235"/>
      <c r="P43" s="179"/>
      <c r="Q43" s="179"/>
      <c r="R43" s="180"/>
      <c r="S43" s="180"/>
      <c r="T43" s="180"/>
      <c r="U43" s="180"/>
      <c r="V43" s="180"/>
      <c r="W43" s="98">
        <v>81.0</v>
      </c>
      <c r="X43" s="255"/>
      <c r="Y43" s="235"/>
      <c r="Z43" s="182"/>
      <c r="AA43" s="182"/>
      <c r="AB43" s="180"/>
      <c r="AC43" s="180"/>
      <c r="AD43" s="180"/>
      <c r="AE43" s="180"/>
      <c r="AF43" s="180"/>
      <c r="AG43" s="64">
        <v>64.0</v>
      </c>
      <c r="AH43" s="255"/>
      <c r="AI43" s="235"/>
      <c r="AJ43" s="182"/>
      <c r="AK43" s="182"/>
      <c r="AL43" s="180"/>
      <c r="AM43" s="180"/>
      <c r="AN43" s="180"/>
      <c r="AO43" s="180"/>
      <c r="AP43" s="180"/>
    </row>
    <row r="44" ht="15.75" customHeight="1">
      <c r="A44" s="42"/>
      <c r="B44" s="183" t="s">
        <v>73</v>
      </c>
      <c r="C44" s="64">
        <v>35.0</v>
      </c>
      <c r="D44" s="237">
        <v>52.0</v>
      </c>
      <c r="E44" s="237">
        <v>59.0</v>
      </c>
      <c r="F44" s="239">
        <v>61.0</v>
      </c>
      <c r="G44" s="239">
        <v>55.0</v>
      </c>
      <c r="H44" s="239">
        <v>57.0</v>
      </c>
      <c r="I44" s="241">
        <v>49.0</v>
      </c>
      <c r="J44" s="242">
        <v>55.0</v>
      </c>
      <c r="K44" s="242">
        <v>57.0</v>
      </c>
      <c r="L44" s="242">
        <v>69.0</v>
      </c>
      <c r="M44" s="64">
        <v>67.0</v>
      </c>
      <c r="N44" s="243">
        <v>71.0</v>
      </c>
      <c r="O44" s="243">
        <v>77.0</v>
      </c>
      <c r="P44" s="246">
        <v>75.0</v>
      </c>
      <c r="Q44" s="246">
        <v>78.0</v>
      </c>
      <c r="R44" s="242">
        <v>69.0</v>
      </c>
      <c r="S44" s="242">
        <v>67.0</v>
      </c>
      <c r="T44" s="242">
        <v>67.0</v>
      </c>
      <c r="U44" s="242">
        <v>74.0</v>
      </c>
      <c r="V44" s="242">
        <v>80.0</v>
      </c>
      <c r="W44" s="64">
        <v>61.0</v>
      </c>
      <c r="X44" s="243">
        <v>63.0</v>
      </c>
      <c r="Y44" s="243">
        <v>67.0</v>
      </c>
      <c r="Z44" s="241">
        <v>70.0</v>
      </c>
      <c r="AA44" s="241">
        <v>71.0</v>
      </c>
      <c r="AB44" s="242">
        <v>62.0</v>
      </c>
      <c r="AC44" s="242">
        <v>59.0</v>
      </c>
      <c r="AD44" s="180"/>
      <c r="AE44" s="242">
        <v>56.0</v>
      </c>
      <c r="AF44" s="242">
        <v>73.0</v>
      </c>
      <c r="AG44" s="64">
        <v>48.0</v>
      </c>
      <c r="AH44" s="243">
        <v>59.0</v>
      </c>
      <c r="AI44" s="243">
        <v>65.0</v>
      </c>
      <c r="AJ44" s="241">
        <v>67.0</v>
      </c>
      <c r="AK44" s="241">
        <v>64.0</v>
      </c>
      <c r="AL44" s="242">
        <v>62.0</v>
      </c>
      <c r="AM44" s="242">
        <v>56.0</v>
      </c>
      <c r="AN44" s="242">
        <v>59.0</v>
      </c>
      <c r="AO44" s="242">
        <v>62.0</v>
      </c>
      <c r="AP44" s="242">
        <v>71.0</v>
      </c>
    </row>
    <row r="45" ht="15.75" customHeight="1">
      <c r="A45" s="247" t="s">
        <v>95</v>
      </c>
      <c r="B45" s="183" t="s">
        <v>48</v>
      </c>
      <c r="C45" s="64">
        <v>57.0</v>
      </c>
      <c r="D45" s="249">
        <v>66.0</v>
      </c>
      <c r="E45" s="250">
        <v>63.0</v>
      </c>
      <c r="F45" s="251">
        <v>57.0</v>
      </c>
      <c r="G45" s="251">
        <v>61.0</v>
      </c>
      <c r="H45" s="251">
        <v>57.0</v>
      </c>
      <c r="I45" s="252">
        <v>59.0</v>
      </c>
      <c r="J45" s="253">
        <v>61.0</v>
      </c>
      <c r="K45" s="253">
        <v>72.0</v>
      </c>
      <c r="L45" s="253">
        <v>62.0</v>
      </c>
      <c r="M45" s="64">
        <v>71.0</v>
      </c>
      <c r="N45" s="255">
        <v>75.0</v>
      </c>
      <c r="O45" s="256">
        <v>73.0</v>
      </c>
      <c r="P45" s="257">
        <v>76.0</v>
      </c>
      <c r="Q45" s="257">
        <v>75.0</v>
      </c>
      <c r="R45" s="253">
        <v>69.0</v>
      </c>
      <c r="S45" s="253">
        <v>61.0</v>
      </c>
      <c r="T45" s="253">
        <v>64.0</v>
      </c>
      <c r="U45" s="253">
        <v>79.0</v>
      </c>
      <c r="V45" s="253">
        <v>69.0</v>
      </c>
      <c r="W45" s="64">
        <v>59.0</v>
      </c>
      <c r="X45" s="255">
        <v>70.0</v>
      </c>
      <c r="Y45" s="256">
        <v>66.0</v>
      </c>
      <c r="Z45" s="258">
        <v>59.0</v>
      </c>
      <c r="AA45" s="258">
        <v>70.0</v>
      </c>
      <c r="AB45" s="253">
        <v>61.0</v>
      </c>
      <c r="AC45" s="253">
        <v>59.0</v>
      </c>
      <c r="AD45" s="180"/>
      <c r="AE45" s="253">
        <v>72.0</v>
      </c>
      <c r="AF45" s="253">
        <v>64.0</v>
      </c>
      <c r="AG45" s="64">
        <v>61.0</v>
      </c>
      <c r="AH45" s="255">
        <v>68.0</v>
      </c>
      <c r="AI45" s="231">
        <v>65.0</v>
      </c>
      <c r="AJ45" s="259">
        <v>64.0</v>
      </c>
      <c r="AK45" s="259">
        <v>67.0</v>
      </c>
      <c r="AL45" s="178">
        <v>62.0</v>
      </c>
      <c r="AM45" s="178">
        <v>61.0</v>
      </c>
      <c r="AN45" s="178">
        <v>61.0</v>
      </c>
      <c r="AO45" s="178">
        <v>74.0</v>
      </c>
      <c r="AP45" s="178">
        <v>65.0</v>
      </c>
    </row>
    <row r="46" ht="15.75" customHeight="1">
      <c r="A46" s="80"/>
      <c r="B46" s="183" t="s">
        <v>58</v>
      </c>
      <c r="C46" s="98">
        <v>56.0</v>
      </c>
      <c r="D46" s="184">
        <v>56.0</v>
      </c>
      <c r="E46" s="185">
        <v>57.0</v>
      </c>
      <c r="F46" s="186">
        <v>50.0</v>
      </c>
      <c r="G46" s="186">
        <v>55.0</v>
      </c>
      <c r="H46" s="186">
        <v>55.0</v>
      </c>
      <c r="I46" s="187">
        <v>65.0</v>
      </c>
      <c r="J46" s="188">
        <v>65.0</v>
      </c>
      <c r="K46" s="188">
        <v>74.0</v>
      </c>
      <c r="L46" s="188">
        <v>74.0</v>
      </c>
      <c r="M46" s="64">
        <v>64.0</v>
      </c>
      <c r="N46" s="189">
        <v>69.0</v>
      </c>
      <c r="O46" s="189">
        <v>74.0</v>
      </c>
      <c r="P46" s="190">
        <v>65.0</v>
      </c>
      <c r="Q46" s="190">
        <v>63.0</v>
      </c>
      <c r="R46" s="188">
        <v>64.0</v>
      </c>
      <c r="S46" s="188">
        <v>71.0</v>
      </c>
      <c r="T46" s="188">
        <v>71.0</v>
      </c>
      <c r="U46" s="188">
        <v>84.0</v>
      </c>
      <c r="V46" s="188">
        <v>82.0</v>
      </c>
      <c r="W46" s="98">
        <v>48.0</v>
      </c>
      <c r="X46" s="189">
        <v>44.0</v>
      </c>
      <c r="Y46" s="189">
        <v>51.0</v>
      </c>
      <c r="Z46" s="187">
        <v>55.0</v>
      </c>
      <c r="AA46" s="187">
        <v>53.0</v>
      </c>
      <c r="AB46" s="188">
        <v>49.0</v>
      </c>
      <c r="AC46" s="188">
        <v>58.0</v>
      </c>
      <c r="AD46" s="180"/>
      <c r="AE46" s="188">
        <v>74.0</v>
      </c>
      <c r="AF46" s="188">
        <v>76.0</v>
      </c>
      <c r="AG46" s="64">
        <v>57.0</v>
      </c>
      <c r="AH46" s="189">
        <v>58.0</v>
      </c>
      <c r="AI46" s="189">
        <v>61.0</v>
      </c>
      <c r="AJ46" s="187">
        <v>57.0</v>
      </c>
      <c r="AK46" s="187">
        <v>59.0</v>
      </c>
      <c r="AL46" s="188">
        <v>59.0</v>
      </c>
      <c r="AM46" s="188">
        <v>65.0</v>
      </c>
      <c r="AN46" s="188">
        <v>66.0</v>
      </c>
      <c r="AO46" s="188">
        <v>74.0</v>
      </c>
      <c r="AP46" s="188">
        <v>74.0</v>
      </c>
    </row>
    <row r="47" ht="15.75" customHeight="1">
      <c r="A47" s="80"/>
      <c r="B47" s="183" t="s">
        <v>63</v>
      </c>
      <c r="C47" s="98">
        <v>27.0</v>
      </c>
      <c r="D47" s="69">
        <v>21.0</v>
      </c>
      <c r="E47" s="69">
        <v>35.0</v>
      </c>
      <c r="F47" s="193">
        <v>28.0</v>
      </c>
      <c r="G47" s="193">
        <v>32.0</v>
      </c>
      <c r="H47" s="193">
        <v>19.0</v>
      </c>
      <c r="I47" s="194">
        <v>44.0</v>
      </c>
      <c r="J47" s="195">
        <v>46.0</v>
      </c>
      <c r="K47" s="195">
        <v>38.0</v>
      </c>
      <c r="L47" s="195">
        <v>49.0</v>
      </c>
      <c r="M47" s="98">
        <v>30.0</v>
      </c>
      <c r="N47" s="196">
        <v>29.0</v>
      </c>
      <c r="O47" s="196">
        <v>45.0</v>
      </c>
      <c r="P47" s="197">
        <v>37.0</v>
      </c>
      <c r="Q47" s="197">
        <v>34.0</v>
      </c>
      <c r="R47" s="198">
        <v>28.0</v>
      </c>
      <c r="S47" s="198">
        <v>59.0</v>
      </c>
      <c r="T47" s="198">
        <v>46.0</v>
      </c>
      <c r="U47" s="198">
        <v>50.0</v>
      </c>
      <c r="V47" s="198">
        <v>42.0</v>
      </c>
      <c r="W47" s="98">
        <v>20.0</v>
      </c>
      <c r="X47" s="196">
        <v>20.0</v>
      </c>
      <c r="Y47" s="196">
        <v>32.0</v>
      </c>
      <c r="Z47" s="199">
        <v>28.0</v>
      </c>
      <c r="AA47" s="199">
        <v>27.0</v>
      </c>
      <c r="AB47" s="198">
        <v>22.0</v>
      </c>
      <c r="AC47" s="198">
        <v>45.0</v>
      </c>
      <c r="AD47" s="180"/>
      <c r="AE47" s="198">
        <v>46.0</v>
      </c>
      <c r="AF47" s="198">
        <v>42.0</v>
      </c>
      <c r="AG47" s="98">
        <v>30.0</v>
      </c>
      <c r="AH47" s="196">
        <v>26.0</v>
      </c>
      <c r="AI47" s="196">
        <v>40.0</v>
      </c>
      <c r="AJ47" s="199">
        <v>33.0</v>
      </c>
      <c r="AK47" s="199">
        <v>32.0</v>
      </c>
      <c r="AL47" s="198">
        <v>24.0</v>
      </c>
      <c r="AM47" s="198">
        <v>48.0</v>
      </c>
      <c r="AN47" s="198">
        <v>41.0</v>
      </c>
      <c r="AO47" s="198">
        <v>43.0</v>
      </c>
      <c r="AP47" s="198">
        <v>46.0</v>
      </c>
    </row>
    <row r="48" ht="15.75" customHeight="1">
      <c r="A48" s="80"/>
      <c r="B48" s="183" t="s">
        <v>66</v>
      </c>
      <c r="C48" s="64">
        <v>32.0</v>
      </c>
      <c r="D48" s="67">
        <v>34.0</v>
      </c>
      <c r="E48" s="201">
        <v>36.0</v>
      </c>
      <c r="F48" s="263">
        <v>31.0</v>
      </c>
      <c r="G48" s="263">
        <v>29.0</v>
      </c>
      <c r="H48" s="263">
        <v>31.0</v>
      </c>
      <c r="I48" s="265">
        <v>41.0</v>
      </c>
      <c r="J48" s="267">
        <v>46.0</v>
      </c>
      <c r="K48" s="267">
        <v>35.0</v>
      </c>
      <c r="L48" s="267">
        <v>45.0</v>
      </c>
      <c r="M48" s="64">
        <v>35.0</v>
      </c>
      <c r="N48" s="208">
        <v>39.0</v>
      </c>
      <c r="O48" s="208">
        <v>41.0</v>
      </c>
      <c r="P48" s="209">
        <v>40.0</v>
      </c>
      <c r="Q48" s="209">
        <v>34.0</v>
      </c>
      <c r="R48" s="206">
        <v>39.0</v>
      </c>
      <c r="S48" s="206">
        <v>41.0</v>
      </c>
      <c r="T48" s="206">
        <v>51.0</v>
      </c>
      <c r="U48" s="206">
        <v>40.0</v>
      </c>
      <c r="V48" s="206">
        <v>50.0</v>
      </c>
      <c r="W48" s="98">
        <v>30.0</v>
      </c>
      <c r="X48" s="208">
        <v>30.0</v>
      </c>
      <c r="Y48" s="71">
        <v>37.0</v>
      </c>
      <c r="Z48" s="265">
        <v>34.0</v>
      </c>
      <c r="AA48" s="265">
        <v>27.0</v>
      </c>
      <c r="AB48" s="267">
        <v>28.0</v>
      </c>
      <c r="AC48" s="267">
        <v>32.0</v>
      </c>
      <c r="AD48" s="180"/>
      <c r="AE48" s="267">
        <v>37.0</v>
      </c>
      <c r="AF48" s="267">
        <v>40.0</v>
      </c>
      <c r="AG48" s="64">
        <v>33.0</v>
      </c>
      <c r="AH48" s="208">
        <v>38.0</v>
      </c>
      <c r="AI48" s="71">
        <v>39.0</v>
      </c>
      <c r="AJ48" s="265">
        <v>33.0</v>
      </c>
      <c r="AK48" s="265">
        <v>31.0</v>
      </c>
      <c r="AL48" s="267">
        <v>36.0</v>
      </c>
      <c r="AM48" s="267">
        <v>42.0</v>
      </c>
      <c r="AN48" s="267">
        <v>47.0</v>
      </c>
      <c r="AO48" s="267">
        <v>41.0</v>
      </c>
      <c r="AP48" s="267">
        <v>46.0</v>
      </c>
    </row>
    <row r="49" ht="15.75" customHeight="1">
      <c r="A49" s="80"/>
      <c r="B49" s="183" t="s">
        <v>70</v>
      </c>
      <c r="C49" s="98">
        <v>45.0</v>
      </c>
      <c r="D49" s="224"/>
      <c r="E49" s="225"/>
      <c r="F49" s="226"/>
      <c r="G49" s="226"/>
      <c r="H49" s="226"/>
      <c r="I49" s="228"/>
      <c r="J49" s="230"/>
      <c r="K49" s="230"/>
      <c r="L49" s="230"/>
      <c r="M49" s="98">
        <v>52.0</v>
      </c>
      <c r="N49" s="255"/>
      <c r="O49" s="235"/>
      <c r="P49" s="179"/>
      <c r="Q49" s="179"/>
      <c r="R49" s="180"/>
      <c r="S49" s="180"/>
      <c r="T49" s="180"/>
      <c r="U49" s="180"/>
      <c r="V49" s="180"/>
      <c r="W49" s="98">
        <v>69.0</v>
      </c>
      <c r="X49" s="255"/>
      <c r="Y49" s="274"/>
      <c r="Z49" s="182"/>
      <c r="AA49" s="182"/>
      <c r="AB49" s="180"/>
      <c r="AC49" s="180"/>
      <c r="AD49" s="180"/>
      <c r="AE49" s="180"/>
      <c r="AF49" s="180"/>
      <c r="AG49" s="98">
        <v>52.0</v>
      </c>
      <c r="AH49" s="255"/>
      <c r="AI49" s="235"/>
      <c r="AJ49" s="182"/>
      <c r="AK49" s="182"/>
      <c r="AL49" s="180"/>
      <c r="AM49" s="180"/>
      <c r="AN49" s="180"/>
      <c r="AO49" s="180"/>
      <c r="AP49" s="180"/>
    </row>
    <row r="50" ht="15.75" customHeight="1">
      <c r="A50" s="275"/>
      <c r="B50" s="183" t="s">
        <v>73</v>
      </c>
      <c r="C50" s="64">
        <v>45.0</v>
      </c>
      <c r="D50" s="237">
        <v>39.0</v>
      </c>
      <c r="E50" s="237">
        <v>67.0</v>
      </c>
      <c r="F50" s="239">
        <v>58.0</v>
      </c>
      <c r="G50" s="239">
        <v>64.0</v>
      </c>
      <c r="H50" s="239">
        <v>68.0</v>
      </c>
      <c r="I50" s="241">
        <v>64.0</v>
      </c>
      <c r="J50" s="242">
        <v>61.0</v>
      </c>
      <c r="K50" s="242">
        <v>59.0</v>
      </c>
      <c r="L50" s="242">
        <v>56.0</v>
      </c>
      <c r="M50" s="64">
        <v>57.0</v>
      </c>
      <c r="N50" s="243">
        <v>73.0</v>
      </c>
      <c r="O50" s="243">
        <v>74.0</v>
      </c>
      <c r="P50" s="246">
        <v>65.0</v>
      </c>
      <c r="Q50" s="246">
        <v>69.0</v>
      </c>
      <c r="R50" s="242">
        <v>70.0</v>
      </c>
      <c r="S50" s="242">
        <v>66.0</v>
      </c>
      <c r="T50" s="242">
        <v>58.0</v>
      </c>
      <c r="U50" s="242">
        <v>66.0</v>
      </c>
      <c r="V50" s="242">
        <v>57.0</v>
      </c>
      <c r="W50" s="64">
        <v>57.0</v>
      </c>
      <c r="X50" s="243">
        <v>75.0</v>
      </c>
      <c r="Y50" s="278">
        <v>76.0</v>
      </c>
      <c r="Z50" s="241">
        <v>61.0</v>
      </c>
      <c r="AA50" s="241">
        <v>66.0</v>
      </c>
      <c r="AB50" s="242">
        <v>86.0</v>
      </c>
      <c r="AC50" s="242">
        <v>61.0</v>
      </c>
      <c r="AD50" s="180"/>
      <c r="AE50" s="242">
        <v>60.0</v>
      </c>
      <c r="AF50" s="242">
        <v>48.0</v>
      </c>
      <c r="AG50" s="64">
        <v>51.0</v>
      </c>
      <c r="AH50" s="243">
        <v>59.0</v>
      </c>
      <c r="AI50" s="243">
        <v>71.0</v>
      </c>
      <c r="AJ50" s="241">
        <v>62.0</v>
      </c>
      <c r="AK50" s="241">
        <v>65.0</v>
      </c>
      <c r="AL50" s="242">
        <v>71.0</v>
      </c>
      <c r="AM50" s="242">
        <v>63.0</v>
      </c>
      <c r="AN50" s="242">
        <v>60.0</v>
      </c>
      <c r="AO50" s="242">
        <v>61.0</v>
      </c>
      <c r="AP50" s="242">
        <v>57.0</v>
      </c>
    </row>
    <row r="51" ht="15.75" customHeight="1">
      <c r="A51" s="281"/>
      <c r="B51" s="281"/>
      <c r="C51" s="281"/>
      <c r="D51" s="281"/>
      <c r="E51" s="281"/>
      <c r="F51" s="281"/>
      <c r="G51" s="281"/>
      <c r="H51" s="281"/>
      <c r="I51" s="281"/>
      <c r="J51" s="281"/>
      <c r="K51" s="281"/>
      <c r="L51" s="281"/>
      <c r="M51" s="281"/>
      <c r="N51" s="281"/>
      <c r="O51" s="281"/>
      <c r="P51" s="281"/>
      <c r="Q51" s="281"/>
      <c r="R51" s="281"/>
      <c r="S51" s="284"/>
      <c r="T51" s="281"/>
      <c r="AK51" s="4"/>
      <c r="AL51" s="4"/>
      <c r="AM51" s="4"/>
      <c r="AN51" s="4"/>
      <c r="AO51" s="4"/>
      <c r="AP51" s="4"/>
    </row>
    <row r="52" ht="15.75" customHeight="1">
      <c r="A52" s="285" t="s">
        <v>173</v>
      </c>
      <c r="AJ52" s="4"/>
      <c r="AK52" s="4"/>
      <c r="AL52" s="4"/>
      <c r="AM52" s="4"/>
      <c r="AN52" s="4"/>
      <c r="AO52" s="4"/>
      <c r="AP52" s="4"/>
    </row>
    <row r="53" ht="15.75" customHeight="1">
      <c r="A53" s="287"/>
      <c r="B53" s="287" t="s">
        <v>115</v>
      </c>
      <c r="F53" s="287"/>
      <c r="G53" s="287" t="s">
        <v>174</v>
      </c>
      <c r="K53" s="287"/>
      <c r="M53" s="287" t="s">
        <v>175</v>
      </c>
      <c r="AJ53" s="4"/>
      <c r="AK53" s="4"/>
      <c r="AL53" s="4"/>
      <c r="AM53" s="4"/>
      <c r="AN53" s="4"/>
      <c r="AO53" s="4"/>
      <c r="AP53" s="4"/>
    </row>
    <row r="54" ht="15.75" customHeight="1">
      <c r="A54" s="18"/>
      <c r="B54" s="288" t="s">
        <v>41</v>
      </c>
      <c r="C54" s="35"/>
      <c r="D54" s="35"/>
      <c r="E54" s="147"/>
      <c r="G54" s="288" t="s">
        <v>160</v>
      </c>
      <c r="H54" s="35"/>
      <c r="I54" s="35"/>
      <c r="J54" s="35"/>
      <c r="K54" s="147"/>
      <c r="M54" s="288" t="s">
        <v>160</v>
      </c>
      <c r="N54" s="35"/>
      <c r="O54" s="35"/>
      <c r="P54" s="35"/>
      <c r="Q54" s="35"/>
      <c r="R54" s="147"/>
      <c r="AI54" s="4"/>
      <c r="AJ54" s="4"/>
      <c r="AK54" s="4"/>
      <c r="AL54" s="4"/>
      <c r="AM54" s="4"/>
      <c r="AN54" s="4"/>
      <c r="AO54" s="4"/>
      <c r="AP54" s="4"/>
    </row>
    <row r="55" ht="15.75" customHeight="1">
      <c r="A55" s="18" t="s">
        <v>178</v>
      </c>
      <c r="B55" s="292" t="s">
        <v>179</v>
      </c>
      <c r="C55" s="292" t="s">
        <v>180</v>
      </c>
      <c r="D55" s="292" t="s">
        <v>181</v>
      </c>
      <c r="E55" s="292"/>
      <c r="G55" s="292" t="s">
        <v>182</v>
      </c>
      <c r="H55" s="292" t="s">
        <v>183</v>
      </c>
      <c r="I55" s="292" t="s">
        <v>185</v>
      </c>
      <c r="J55" s="292"/>
      <c r="K55" s="292"/>
      <c r="M55" s="292" t="s">
        <v>186</v>
      </c>
      <c r="N55" s="292" t="s">
        <v>187</v>
      </c>
      <c r="O55" s="292" t="s">
        <v>188</v>
      </c>
      <c r="P55" s="292"/>
      <c r="Q55" s="292"/>
      <c r="R55" s="292"/>
      <c r="AI55" s="4"/>
      <c r="AJ55" s="4"/>
      <c r="AK55" s="4"/>
      <c r="AL55" s="4"/>
      <c r="AM55" s="4"/>
      <c r="AN55" s="4"/>
      <c r="AO55" s="4"/>
      <c r="AP55" s="4"/>
    </row>
    <row r="56" ht="15.75" customHeight="1">
      <c r="A56" s="294" t="s">
        <v>16</v>
      </c>
      <c r="B56" s="295">
        <v>79.0</v>
      </c>
      <c r="C56" s="295">
        <v>81.0</v>
      </c>
      <c r="D56" s="295">
        <v>80.0</v>
      </c>
      <c r="E56" s="295"/>
      <c r="G56" s="295">
        <v>69.0</v>
      </c>
      <c r="H56" s="295">
        <v>56.0</v>
      </c>
      <c r="I56" s="295">
        <v>65.0</v>
      </c>
      <c r="J56" s="295"/>
      <c r="K56" s="295"/>
      <c r="M56" s="295">
        <v>60.0</v>
      </c>
      <c r="N56" s="295">
        <v>62.0</v>
      </c>
      <c r="O56" s="295">
        <v>46.0</v>
      </c>
      <c r="P56" s="295"/>
      <c r="Q56" s="295"/>
      <c r="R56" s="295"/>
      <c r="AI56" s="4"/>
      <c r="AJ56" s="4"/>
      <c r="AK56" s="4"/>
      <c r="AL56" s="4"/>
      <c r="AM56" s="4"/>
      <c r="AN56" s="4"/>
      <c r="AO56" s="4"/>
      <c r="AP56" s="4"/>
    </row>
    <row r="57" ht="15.75" customHeight="1">
      <c r="A57" s="296" t="s">
        <v>21</v>
      </c>
      <c r="B57" s="295">
        <v>68.0</v>
      </c>
      <c r="C57" s="295">
        <v>71.0</v>
      </c>
      <c r="D57" s="295">
        <v>69.0</v>
      </c>
      <c r="E57" s="295"/>
      <c r="G57" s="295">
        <v>85.0</v>
      </c>
      <c r="H57" s="295">
        <v>70.0</v>
      </c>
      <c r="I57" s="295">
        <v>82.0</v>
      </c>
      <c r="J57" s="295"/>
      <c r="K57" s="295"/>
      <c r="M57" s="295">
        <v>71.0</v>
      </c>
      <c r="N57" s="295">
        <v>79.0</v>
      </c>
      <c r="O57" s="295">
        <v>62.0</v>
      </c>
      <c r="P57" s="295"/>
      <c r="Q57" s="295"/>
      <c r="R57" s="295"/>
      <c r="AI57" s="4"/>
      <c r="AJ57" s="4"/>
      <c r="AK57" s="4"/>
      <c r="AL57" s="4"/>
      <c r="AM57" s="4"/>
      <c r="AN57" s="4"/>
      <c r="AO57" s="4"/>
      <c r="AP57" s="4"/>
    </row>
    <row r="58" ht="15.75" customHeight="1">
      <c r="A58" s="296" t="s">
        <v>27</v>
      </c>
      <c r="B58" s="295">
        <v>58.0</v>
      </c>
      <c r="C58" s="295">
        <v>67.0</v>
      </c>
      <c r="D58" s="295">
        <v>66.0</v>
      </c>
      <c r="E58" s="295"/>
      <c r="G58" s="295">
        <v>63.0</v>
      </c>
      <c r="H58" s="295">
        <v>53.0</v>
      </c>
      <c r="I58" s="295">
        <v>52.0</v>
      </c>
      <c r="J58" s="295"/>
      <c r="K58" s="295"/>
      <c r="M58" s="295">
        <v>64.0</v>
      </c>
      <c r="N58" s="295">
        <v>59.0</v>
      </c>
      <c r="O58" s="295">
        <v>51.0</v>
      </c>
      <c r="P58" s="295"/>
      <c r="Q58" s="295"/>
      <c r="R58" s="295"/>
      <c r="AI58" s="4"/>
      <c r="AJ58" s="4"/>
      <c r="AK58" s="4"/>
      <c r="AL58" s="4"/>
      <c r="AM58" s="4"/>
      <c r="AN58" s="4"/>
      <c r="AO58" s="4"/>
      <c r="AP58" s="4"/>
    </row>
    <row r="59" ht="15.75" customHeight="1">
      <c r="A59" s="296" t="s">
        <v>29</v>
      </c>
      <c r="B59" s="295">
        <v>71.0</v>
      </c>
      <c r="C59" s="295">
        <v>77.0</v>
      </c>
      <c r="D59" s="295">
        <v>71.0</v>
      </c>
      <c r="E59" s="295"/>
      <c r="G59" s="295">
        <v>71.0</v>
      </c>
      <c r="H59" s="295">
        <v>60.0</v>
      </c>
      <c r="I59" s="295">
        <v>67.0</v>
      </c>
      <c r="J59" s="295"/>
      <c r="K59" s="295"/>
      <c r="M59" s="295">
        <v>63.0</v>
      </c>
      <c r="N59" s="295">
        <v>66.0</v>
      </c>
      <c r="O59" s="295">
        <v>53.0</v>
      </c>
      <c r="P59" s="295"/>
      <c r="Q59" s="295"/>
      <c r="R59" s="295"/>
      <c r="AI59" s="4"/>
      <c r="AJ59" s="4"/>
      <c r="AK59" s="4"/>
      <c r="AL59" s="4"/>
      <c r="AM59" s="4"/>
      <c r="AN59" s="4"/>
      <c r="AO59" s="4"/>
      <c r="AP59" s="4"/>
    </row>
    <row r="60" ht="15.75" customHeight="1">
      <c r="A60" s="18"/>
      <c r="B60" s="297" t="s">
        <v>161</v>
      </c>
      <c r="C60" s="35"/>
      <c r="D60" s="35"/>
      <c r="E60" s="147"/>
      <c r="F60" s="18"/>
      <c r="G60" s="297" t="s">
        <v>161</v>
      </c>
      <c r="H60" s="35"/>
      <c r="I60" s="35"/>
      <c r="J60" s="35"/>
      <c r="K60" s="147"/>
      <c r="M60" s="297" t="s">
        <v>161</v>
      </c>
      <c r="N60" s="35"/>
      <c r="O60" s="35"/>
      <c r="P60" s="35"/>
      <c r="Q60" s="35"/>
      <c r="R60" s="147"/>
      <c r="AI60" s="4"/>
      <c r="AJ60" s="4"/>
      <c r="AK60" s="4"/>
      <c r="AL60" s="4"/>
      <c r="AM60" s="4"/>
      <c r="AN60" s="4"/>
      <c r="AO60" s="4"/>
      <c r="AP60" s="4"/>
    </row>
    <row r="61" ht="15.75" customHeight="1">
      <c r="B61" s="298" t="s">
        <v>190</v>
      </c>
      <c r="C61" s="298" t="s">
        <v>191</v>
      </c>
      <c r="D61" s="298" t="s">
        <v>192</v>
      </c>
      <c r="E61" s="298" t="s">
        <v>194</v>
      </c>
      <c r="F61" s="298" t="s">
        <v>195</v>
      </c>
      <c r="G61" s="298" t="s">
        <v>196</v>
      </c>
      <c r="H61" s="298" t="s">
        <v>197</v>
      </c>
      <c r="I61" s="298" t="s">
        <v>198</v>
      </c>
      <c r="J61" s="298" t="s">
        <v>199</v>
      </c>
      <c r="K61" s="298" t="s">
        <v>200</v>
      </c>
      <c r="M61" s="298"/>
      <c r="N61" s="298"/>
      <c r="O61" s="298"/>
      <c r="P61" s="298"/>
      <c r="Q61" s="298"/>
      <c r="R61" s="298"/>
      <c r="AI61" s="4"/>
      <c r="AJ61" s="4"/>
      <c r="AK61" s="4"/>
      <c r="AL61" s="4"/>
      <c r="AM61" s="4"/>
      <c r="AN61" s="4"/>
      <c r="AO61" s="4"/>
      <c r="AP61" s="4"/>
    </row>
    <row r="62" ht="15.75" customHeight="1">
      <c r="A62" s="294" t="s">
        <v>16</v>
      </c>
      <c r="B62" s="298">
        <v>76.0</v>
      </c>
      <c r="C62" s="298">
        <v>77.0</v>
      </c>
      <c r="D62" s="298">
        <v>76.0</v>
      </c>
      <c r="E62" s="298">
        <v>70.0</v>
      </c>
      <c r="F62" s="298">
        <v>82.0</v>
      </c>
      <c r="G62" s="298">
        <v>60.0</v>
      </c>
      <c r="H62" s="298">
        <v>51.0</v>
      </c>
      <c r="I62" s="298">
        <v>65.0</v>
      </c>
      <c r="J62" s="298">
        <v>49.0</v>
      </c>
      <c r="K62" s="298">
        <v>80.0</v>
      </c>
      <c r="M62" s="298"/>
      <c r="N62" s="298"/>
      <c r="O62" s="298"/>
      <c r="P62" s="298"/>
      <c r="Q62" s="298"/>
      <c r="R62" s="298"/>
      <c r="AI62" s="4"/>
      <c r="AJ62" s="4"/>
      <c r="AK62" s="4"/>
      <c r="AL62" s="4"/>
      <c r="AM62" s="4"/>
      <c r="AN62" s="4"/>
      <c r="AO62" s="4"/>
      <c r="AP62" s="4"/>
    </row>
    <row r="63" ht="15.75" customHeight="1">
      <c r="A63" s="296" t="s">
        <v>21</v>
      </c>
      <c r="B63" s="303">
        <v>62.0</v>
      </c>
      <c r="C63" s="303">
        <v>68.0</v>
      </c>
      <c r="D63" s="303">
        <v>76.0</v>
      </c>
      <c r="E63" s="303">
        <v>74.0</v>
      </c>
      <c r="F63" s="303">
        <v>69.0</v>
      </c>
      <c r="G63" s="303">
        <v>77.0</v>
      </c>
      <c r="H63" s="303">
        <v>63.0</v>
      </c>
      <c r="I63" s="303">
        <v>85.0</v>
      </c>
      <c r="J63" s="303">
        <v>70.0</v>
      </c>
      <c r="K63" s="303">
        <v>67.0</v>
      </c>
      <c r="M63" s="303"/>
      <c r="N63" s="303"/>
      <c r="O63" s="303"/>
      <c r="P63" s="303"/>
      <c r="Q63" s="303"/>
      <c r="R63" s="303"/>
      <c r="AI63" s="4"/>
      <c r="AJ63" s="4"/>
      <c r="AK63" s="4"/>
      <c r="AL63" s="4"/>
      <c r="AM63" s="4"/>
      <c r="AN63" s="4"/>
      <c r="AO63" s="4"/>
      <c r="AP63" s="4"/>
    </row>
    <row r="64" ht="15.75" customHeight="1">
      <c r="A64" s="296" t="s">
        <v>27</v>
      </c>
      <c r="B64" s="303">
        <v>59.0</v>
      </c>
      <c r="C64" s="303">
        <v>51.0</v>
      </c>
      <c r="D64" s="303">
        <v>71.0</v>
      </c>
      <c r="E64" s="303">
        <v>60.0</v>
      </c>
      <c r="F64" s="303">
        <v>64.0</v>
      </c>
      <c r="G64" s="303">
        <v>59.0</v>
      </c>
      <c r="H64" s="303">
        <v>53.0</v>
      </c>
      <c r="I64" s="303">
        <v>59.0</v>
      </c>
      <c r="J64" s="303">
        <v>35.0</v>
      </c>
      <c r="K64" s="303">
        <v>53.0</v>
      </c>
      <c r="M64" s="303"/>
      <c r="N64" s="303"/>
      <c r="O64" s="303"/>
      <c r="P64" s="303"/>
      <c r="Q64" s="303"/>
      <c r="R64" s="303"/>
      <c r="AI64" s="4"/>
      <c r="AJ64" s="4"/>
      <c r="AK64" s="4"/>
      <c r="AL64" s="4"/>
      <c r="AM64" s="4"/>
      <c r="AN64" s="4"/>
      <c r="AO64" s="4"/>
      <c r="AP64" s="4"/>
    </row>
    <row r="65" ht="15.75" customHeight="1">
      <c r="A65" s="296" t="s">
        <v>29</v>
      </c>
      <c r="B65" s="303">
        <v>68.0</v>
      </c>
      <c r="C65" s="303">
        <v>65.0</v>
      </c>
      <c r="D65" s="303">
        <v>73.0</v>
      </c>
      <c r="E65" s="303">
        <v>65.0</v>
      </c>
      <c r="F65" s="303">
        <v>73.0</v>
      </c>
      <c r="G65" s="303">
        <v>62.0</v>
      </c>
      <c r="H65" s="303">
        <v>58.0</v>
      </c>
      <c r="I65" s="303">
        <v>70.0</v>
      </c>
      <c r="J65" s="303">
        <v>52.0</v>
      </c>
      <c r="K65" s="303">
        <v>57.0</v>
      </c>
      <c r="M65" s="303"/>
      <c r="N65" s="303"/>
      <c r="O65" s="303"/>
      <c r="P65" s="303"/>
      <c r="Q65" s="303"/>
      <c r="R65" s="303"/>
      <c r="AI65" s="4"/>
      <c r="AJ65" s="4"/>
      <c r="AK65" s="4"/>
      <c r="AL65" s="4"/>
      <c r="AM65" s="4"/>
      <c r="AN65" s="4"/>
      <c r="AO65" s="4"/>
      <c r="AP65" s="4"/>
    </row>
    <row r="66" ht="15.75" customHeight="1">
      <c r="A66" s="18"/>
      <c r="B66" s="310" t="s">
        <v>82</v>
      </c>
      <c r="C66" s="35"/>
      <c r="D66" s="35"/>
      <c r="E66" s="147"/>
      <c r="G66" s="310" t="s">
        <v>82</v>
      </c>
      <c r="H66" s="35"/>
      <c r="I66" s="35"/>
      <c r="J66" s="35"/>
      <c r="K66" s="147"/>
      <c r="M66" s="310" t="s">
        <v>82</v>
      </c>
      <c r="N66" s="35"/>
      <c r="O66" s="35"/>
      <c r="P66" s="147"/>
      <c r="AI66" s="4"/>
      <c r="AJ66" s="4"/>
      <c r="AK66" s="4"/>
      <c r="AL66" s="4"/>
      <c r="AM66" s="4"/>
      <c r="AN66" s="4"/>
      <c r="AO66" s="4"/>
      <c r="AP66" s="4"/>
    </row>
    <row r="67" ht="15.75" customHeight="1">
      <c r="B67" s="314" t="s">
        <v>203</v>
      </c>
      <c r="C67" s="314" t="s">
        <v>204</v>
      </c>
      <c r="D67" s="314" t="s">
        <v>205</v>
      </c>
      <c r="E67" s="314"/>
      <c r="G67" s="314" t="s">
        <v>206</v>
      </c>
      <c r="H67" s="314" t="s">
        <v>207</v>
      </c>
      <c r="I67" s="314" t="s">
        <v>209</v>
      </c>
      <c r="J67" s="314"/>
      <c r="K67" s="314"/>
      <c r="M67" s="314" t="s">
        <v>210</v>
      </c>
      <c r="N67" s="314" t="s">
        <v>211</v>
      </c>
      <c r="O67" s="317" t="s">
        <v>212</v>
      </c>
      <c r="P67" s="314"/>
      <c r="AI67" s="4"/>
      <c r="AJ67" s="4"/>
      <c r="AK67" s="4"/>
      <c r="AL67" s="4"/>
      <c r="AM67" s="4"/>
      <c r="AN67" s="4"/>
      <c r="AO67" s="4"/>
      <c r="AP67" s="4"/>
    </row>
    <row r="68" ht="15.75" customHeight="1">
      <c r="A68" s="294" t="s">
        <v>16</v>
      </c>
      <c r="B68" s="317">
        <v>34.0</v>
      </c>
      <c r="C68" s="317">
        <v>66.0</v>
      </c>
      <c r="D68" s="317">
        <v>73.0</v>
      </c>
      <c r="E68" s="317"/>
      <c r="F68" s="18"/>
      <c r="G68" s="317">
        <v>39.0</v>
      </c>
      <c r="H68" s="317">
        <v>28.0</v>
      </c>
      <c r="I68" s="317">
        <v>45.0</v>
      </c>
      <c r="J68" s="317"/>
      <c r="K68" s="317"/>
      <c r="M68" s="317">
        <v>38.0</v>
      </c>
      <c r="N68" s="317">
        <v>25.0</v>
      </c>
      <c r="O68" s="320">
        <v>20.0</v>
      </c>
      <c r="P68" s="317"/>
      <c r="AI68" s="4"/>
      <c r="AJ68" s="4"/>
      <c r="AK68" s="4"/>
      <c r="AL68" s="4"/>
      <c r="AM68" s="4"/>
      <c r="AN68" s="4"/>
      <c r="AO68" s="4"/>
      <c r="AP68" s="4"/>
    </row>
    <row r="69" ht="15.75" customHeight="1">
      <c r="A69" s="296" t="s">
        <v>21</v>
      </c>
      <c r="B69" s="317">
        <v>36.0</v>
      </c>
      <c r="C69" s="317">
        <v>65.0</v>
      </c>
      <c r="D69" s="317">
        <v>72.0</v>
      </c>
      <c r="E69" s="317"/>
      <c r="F69" s="18"/>
      <c r="G69" s="317">
        <v>59.0</v>
      </c>
      <c r="H69" s="317">
        <v>47.0</v>
      </c>
      <c r="I69" s="317">
        <v>48.0</v>
      </c>
      <c r="J69" s="317"/>
      <c r="K69" s="317"/>
      <c r="M69" s="317">
        <v>46.0</v>
      </c>
      <c r="N69" s="317">
        <v>25.0</v>
      </c>
      <c r="O69" s="320">
        <v>23.0</v>
      </c>
      <c r="P69" s="317"/>
      <c r="AI69" s="4"/>
      <c r="AJ69" s="4"/>
      <c r="AK69" s="4"/>
      <c r="AL69" s="4"/>
      <c r="AM69" s="4"/>
      <c r="AN69" s="4"/>
      <c r="AO69" s="4"/>
      <c r="AP69" s="4"/>
    </row>
    <row r="70" ht="15.75" customHeight="1">
      <c r="A70" s="296" t="s">
        <v>27</v>
      </c>
      <c r="B70" s="314">
        <v>36.0</v>
      </c>
      <c r="C70" s="314">
        <v>79.0</v>
      </c>
      <c r="D70" s="314">
        <v>67.0</v>
      </c>
      <c r="E70" s="314"/>
      <c r="G70" s="314">
        <v>44.0</v>
      </c>
      <c r="H70" s="314">
        <v>48.0</v>
      </c>
      <c r="I70" s="314">
        <v>53.0</v>
      </c>
      <c r="J70" s="314"/>
      <c r="K70" s="314"/>
      <c r="M70" s="314">
        <v>35.0</v>
      </c>
      <c r="N70" s="314">
        <v>16.0</v>
      </c>
      <c r="O70" s="320">
        <v>12.0</v>
      </c>
      <c r="P70" s="314"/>
      <c r="AI70" s="4"/>
      <c r="AJ70" s="4"/>
      <c r="AK70" s="4"/>
      <c r="AL70" s="4"/>
      <c r="AM70" s="4"/>
      <c r="AN70" s="4"/>
      <c r="AO70" s="4"/>
      <c r="AP70" s="4"/>
    </row>
    <row r="71" ht="15.75" customHeight="1">
      <c r="A71" s="296" t="s">
        <v>29</v>
      </c>
      <c r="B71" s="314">
        <v>36.0</v>
      </c>
      <c r="C71" s="314">
        <v>67.0</v>
      </c>
      <c r="D71" s="314">
        <v>69.0</v>
      </c>
      <c r="E71" s="314"/>
      <c r="G71" s="314">
        <v>47.0</v>
      </c>
      <c r="H71" s="314">
        <v>37.0</v>
      </c>
      <c r="I71" s="314">
        <v>50.0</v>
      </c>
      <c r="J71" s="314"/>
      <c r="K71" s="314"/>
      <c r="M71" s="314">
        <v>43.0</v>
      </c>
      <c r="N71" s="314">
        <v>27.0</v>
      </c>
      <c r="O71" s="320">
        <v>22.0</v>
      </c>
      <c r="P71" s="314"/>
      <c r="AI71" s="4"/>
      <c r="AJ71" s="4"/>
      <c r="AK71" s="4"/>
      <c r="AL71" s="4"/>
      <c r="AM71" s="4"/>
      <c r="AN71" s="4"/>
      <c r="AO71" s="4"/>
      <c r="AP71" s="4"/>
    </row>
    <row r="72" ht="15.75" customHeight="1">
      <c r="B72" s="321" t="s">
        <v>84</v>
      </c>
      <c r="C72" s="35"/>
      <c r="D72" s="35"/>
      <c r="E72" s="147"/>
      <c r="G72" s="321" t="s">
        <v>84</v>
      </c>
      <c r="H72" s="35"/>
      <c r="I72" s="35"/>
      <c r="J72" s="35"/>
      <c r="K72" s="147"/>
      <c r="M72" s="321" t="s">
        <v>84</v>
      </c>
      <c r="N72" s="35"/>
      <c r="O72" s="35"/>
      <c r="P72" s="147"/>
      <c r="AI72" s="4"/>
      <c r="AJ72" s="4"/>
      <c r="AK72" s="4"/>
      <c r="AL72" s="4"/>
      <c r="AM72" s="4"/>
      <c r="AN72" s="4"/>
      <c r="AO72" s="4"/>
      <c r="AP72" s="4"/>
    </row>
    <row r="73" ht="15.75" customHeight="1">
      <c r="B73" s="322" t="s">
        <v>215</v>
      </c>
      <c r="C73" s="322" t="s">
        <v>216</v>
      </c>
      <c r="D73" s="322" t="s">
        <v>217</v>
      </c>
      <c r="E73" s="322"/>
      <c r="G73" s="322" t="s">
        <v>218</v>
      </c>
      <c r="H73" s="322" t="s">
        <v>219</v>
      </c>
      <c r="I73" s="322" t="s">
        <v>220</v>
      </c>
      <c r="J73" s="325"/>
      <c r="K73" s="322"/>
      <c r="M73" s="322" t="s">
        <v>221</v>
      </c>
      <c r="N73" s="322" t="s">
        <v>222</v>
      </c>
      <c r="O73" s="322" t="s">
        <v>223</v>
      </c>
      <c r="P73" s="322"/>
      <c r="AI73" s="4"/>
      <c r="AJ73" s="4"/>
      <c r="AK73" s="4"/>
      <c r="AL73" s="4"/>
      <c r="AM73" s="4"/>
      <c r="AN73" s="4"/>
      <c r="AO73" s="4"/>
      <c r="AP73" s="4"/>
    </row>
    <row r="74" ht="15.75" customHeight="1">
      <c r="A74" s="294" t="s">
        <v>16</v>
      </c>
      <c r="B74" s="322">
        <v>46.0</v>
      </c>
      <c r="C74" s="322">
        <v>38.0</v>
      </c>
      <c r="D74" s="322">
        <v>62.0</v>
      </c>
      <c r="E74" s="322"/>
      <c r="G74" s="322">
        <v>35.0</v>
      </c>
      <c r="H74" s="322">
        <v>57.0</v>
      </c>
      <c r="I74" s="322">
        <v>41.0</v>
      </c>
      <c r="J74" s="325"/>
      <c r="K74" s="322"/>
      <c r="M74" s="322">
        <v>38.0</v>
      </c>
      <c r="N74" s="322">
        <v>29.0</v>
      </c>
      <c r="O74" s="322">
        <v>30.0</v>
      </c>
      <c r="P74" s="322"/>
      <c r="AI74" s="4"/>
      <c r="AJ74" s="4"/>
      <c r="AK74" s="4"/>
      <c r="AL74" s="4"/>
      <c r="AM74" s="4"/>
      <c r="AN74" s="4"/>
      <c r="AO74" s="4"/>
      <c r="AP74" s="4"/>
    </row>
    <row r="75" ht="15.75" customHeight="1">
      <c r="A75" s="296" t="s">
        <v>21</v>
      </c>
      <c r="B75" s="322">
        <v>54.0</v>
      </c>
      <c r="C75" s="322">
        <v>33.0</v>
      </c>
      <c r="D75" s="322">
        <v>60.0</v>
      </c>
      <c r="E75" s="322"/>
      <c r="G75" s="322">
        <v>66.0</v>
      </c>
      <c r="H75" s="322">
        <v>70.0</v>
      </c>
      <c r="I75" s="322">
        <v>77.0</v>
      </c>
      <c r="J75" s="328"/>
      <c r="K75" s="322"/>
      <c r="M75" s="322">
        <v>37.0</v>
      </c>
      <c r="N75" s="322">
        <v>34.0</v>
      </c>
      <c r="O75" s="322">
        <v>33.0</v>
      </c>
      <c r="P75" s="322"/>
      <c r="AI75" s="4"/>
      <c r="AJ75" s="4"/>
      <c r="AK75" s="4"/>
      <c r="AL75" s="4"/>
      <c r="AM75" s="4"/>
      <c r="AN75" s="4"/>
      <c r="AO75" s="4"/>
      <c r="AP75" s="4"/>
    </row>
    <row r="76" ht="15.75" customHeight="1">
      <c r="A76" s="296" t="s">
        <v>27</v>
      </c>
      <c r="B76" s="325">
        <v>40.0</v>
      </c>
      <c r="C76" s="325">
        <v>40.0</v>
      </c>
      <c r="D76" s="325">
        <v>64.0</v>
      </c>
      <c r="E76" s="325"/>
      <c r="F76" s="18"/>
      <c r="G76" s="325">
        <v>54.0</v>
      </c>
      <c r="H76" s="325">
        <v>62.0</v>
      </c>
      <c r="I76" s="325">
        <v>62.0</v>
      </c>
      <c r="J76" s="328"/>
      <c r="K76" s="325"/>
      <c r="M76" s="325">
        <v>35.0</v>
      </c>
      <c r="N76" s="325">
        <v>29.0</v>
      </c>
      <c r="O76" s="325">
        <v>26.0</v>
      </c>
      <c r="P76" s="325"/>
      <c r="AI76" s="4"/>
      <c r="AJ76" s="4"/>
      <c r="AK76" s="4"/>
      <c r="AL76" s="4"/>
      <c r="AM76" s="4"/>
      <c r="AN76" s="4"/>
      <c r="AO76" s="4"/>
      <c r="AP76" s="4"/>
    </row>
    <row r="77" ht="15.75" customHeight="1">
      <c r="A77" s="296" t="s">
        <v>29</v>
      </c>
      <c r="B77" s="325">
        <v>46.0</v>
      </c>
      <c r="C77" s="325">
        <v>39.0</v>
      </c>
      <c r="D77" s="325">
        <v>61.0</v>
      </c>
      <c r="E77" s="325"/>
      <c r="F77" s="18"/>
      <c r="G77" s="325">
        <v>47.0</v>
      </c>
      <c r="H77" s="325">
        <v>60.0</v>
      </c>
      <c r="I77" s="325">
        <v>52.0</v>
      </c>
      <c r="J77" s="328"/>
      <c r="K77" s="325"/>
      <c r="M77" s="325">
        <v>37.0</v>
      </c>
      <c r="N77" s="325">
        <v>31.0</v>
      </c>
      <c r="O77" s="325">
        <v>30.0</v>
      </c>
      <c r="P77" s="325"/>
      <c r="AI77" s="4"/>
      <c r="AJ77" s="4"/>
      <c r="AK77" s="4"/>
      <c r="AL77" s="4"/>
      <c r="AM77" s="4"/>
      <c r="AN77" s="4"/>
      <c r="AO77" s="4"/>
      <c r="AP77" s="4"/>
    </row>
    <row r="78" ht="15.75" customHeight="1">
      <c r="A78" s="18"/>
      <c r="B78" s="329" t="s">
        <v>73</v>
      </c>
      <c r="C78" s="35"/>
      <c r="D78" s="35"/>
      <c r="E78" s="147"/>
      <c r="G78" s="329" t="s">
        <v>73</v>
      </c>
      <c r="H78" s="35"/>
      <c r="I78" s="35"/>
      <c r="J78" s="35"/>
      <c r="K78" s="147"/>
      <c r="M78" s="329" t="s">
        <v>73</v>
      </c>
      <c r="N78" s="35"/>
      <c r="O78" s="35"/>
      <c r="P78" s="147"/>
      <c r="AI78" s="4"/>
      <c r="AJ78" s="4"/>
      <c r="AK78" s="4"/>
      <c r="AL78" s="4"/>
      <c r="AM78" s="4"/>
      <c r="AN78" s="4"/>
      <c r="AO78" s="4"/>
      <c r="AP78" s="4"/>
    </row>
    <row r="79" ht="15.75" customHeight="1">
      <c r="B79" s="330" t="s">
        <v>227</v>
      </c>
      <c r="C79" s="330" t="s">
        <v>228</v>
      </c>
      <c r="D79" s="330"/>
      <c r="E79" s="330"/>
      <c r="G79" s="330" t="s">
        <v>229</v>
      </c>
      <c r="H79" s="330" t="s">
        <v>230</v>
      </c>
      <c r="I79" s="330"/>
      <c r="J79" s="330"/>
      <c r="K79" s="330"/>
      <c r="M79" s="330" t="s">
        <v>231</v>
      </c>
      <c r="N79" s="330" t="s">
        <v>232</v>
      </c>
      <c r="O79" s="330"/>
      <c r="P79" s="330"/>
      <c r="AI79" s="4"/>
      <c r="AJ79" s="4"/>
      <c r="AK79" s="4"/>
      <c r="AL79" s="4"/>
      <c r="AM79" s="4"/>
      <c r="AN79" s="4"/>
      <c r="AO79" s="4"/>
      <c r="AP79" s="4"/>
    </row>
    <row r="80" ht="15.75" customHeight="1">
      <c r="A80" s="294" t="s">
        <v>16</v>
      </c>
      <c r="B80" s="330">
        <v>76.0</v>
      </c>
      <c r="C80" s="330">
        <v>81.0</v>
      </c>
      <c r="D80" s="330"/>
      <c r="E80" s="330"/>
      <c r="G80" s="330">
        <v>46.0</v>
      </c>
      <c r="H80" s="330">
        <v>27.0</v>
      </c>
      <c r="I80" s="330"/>
      <c r="J80" s="330"/>
      <c r="K80" s="330"/>
      <c r="M80" s="330">
        <v>42.0</v>
      </c>
      <c r="N80" s="330">
        <v>46.0</v>
      </c>
      <c r="O80" s="330"/>
      <c r="P80" s="330"/>
      <c r="AI80" s="4"/>
      <c r="AJ80" s="4"/>
      <c r="AK80" s="4"/>
      <c r="AL80" s="4"/>
      <c r="AM80" s="4"/>
      <c r="AN80" s="4"/>
      <c r="AO80" s="4"/>
      <c r="AP80" s="4"/>
    </row>
    <row r="81" ht="15.75" customHeight="1">
      <c r="A81" s="296" t="s">
        <v>21</v>
      </c>
      <c r="B81" s="330">
        <v>77.0</v>
      </c>
      <c r="C81" s="330">
        <v>73.0</v>
      </c>
      <c r="D81" s="330"/>
      <c r="E81" s="330"/>
      <c r="G81" s="330">
        <v>74.0</v>
      </c>
      <c r="H81" s="330">
        <v>61.0</v>
      </c>
      <c r="I81" s="330"/>
      <c r="J81" s="330"/>
      <c r="K81" s="330"/>
      <c r="M81" s="330">
        <v>58.0</v>
      </c>
      <c r="N81" s="330">
        <v>56.0</v>
      </c>
      <c r="O81" s="330"/>
      <c r="P81" s="330"/>
      <c r="AI81" s="4"/>
      <c r="AJ81" s="4"/>
      <c r="AK81" s="4"/>
      <c r="AL81" s="4"/>
      <c r="AM81" s="4"/>
      <c r="AN81" s="4"/>
      <c r="AO81" s="4"/>
      <c r="AP81" s="4"/>
    </row>
    <row r="82" ht="15.75" customHeight="1">
      <c r="A82" s="296" t="s">
        <v>27</v>
      </c>
      <c r="B82" s="330">
        <v>80.0</v>
      </c>
      <c r="C82" s="330">
        <v>82.0</v>
      </c>
      <c r="D82" s="330"/>
      <c r="E82" s="330"/>
      <c r="G82" s="330">
        <v>72.0</v>
      </c>
      <c r="H82" s="330">
        <v>51.0</v>
      </c>
      <c r="I82" s="330"/>
      <c r="J82" s="330"/>
      <c r="K82" s="330"/>
      <c r="M82" s="330">
        <v>49.0</v>
      </c>
      <c r="N82" s="330">
        <v>61.0</v>
      </c>
      <c r="O82" s="330"/>
      <c r="P82" s="330"/>
      <c r="AI82" s="4"/>
      <c r="AJ82" s="4"/>
      <c r="AK82" s="4"/>
      <c r="AL82" s="4"/>
      <c r="AM82" s="4"/>
      <c r="AN82" s="4"/>
      <c r="AO82" s="4"/>
      <c r="AP82" s="4"/>
    </row>
    <row r="83" ht="15.75" customHeight="1">
      <c r="A83" s="296" t="s">
        <v>29</v>
      </c>
      <c r="B83" s="330">
        <v>77.0</v>
      </c>
      <c r="C83" s="330">
        <v>78.0</v>
      </c>
      <c r="D83" s="330"/>
      <c r="E83" s="330"/>
      <c r="G83" s="330">
        <v>57.0</v>
      </c>
      <c r="H83" s="330">
        <v>40.0</v>
      </c>
      <c r="I83" s="330"/>
      <c r="J83" s="330"/>
      <c r="K83" s="330"/>
      <c r="M83" s="330">
        <v>50.0</v>
      </c>
      <c r="N83" s="330">
        <v>52.0</v>
      </c>
      <c r="O83" s="330"/>
      <c r="P83" s="330"/>
      <c r="AI83" s="4"/>
      <c r="AJ83" s="4"/>
      <c r="AK83" s="4"/>
      <c r="AL83" s="4"/>
      <c r="AM83" s="4"/>
      <c r="AN83" s="4"/>
      <c r="AO83" s="4"/>
      <c r="AP83" s="4"/>
    </row>
    <row r="84" ht="15.75" customHeight="1">
      <c r="B84" s="331" t="s">
        <v>233</v>
      </c>
      <c r="C84" s="35"/>
      <c r="D84" s="35"/>
      <c r="E84" s="147"/>
      <c r="G84" s="331" t="s">
        <v>233</v>
      </c>
      <c r="H84" s="35"/>
      <c r="I84" s="35"/>
      <c r="J84" s="35"/>
      <c r="K84" s="147"/>
      <c r="M84" s="331" t="s">
        <v>233</v>
      </c>
      <c r="N84" s="35"/>
      <c r="O84" s="35"/>
      <c r="P84" s="147"/>
      <c r="AI84" s="4"/>
      <c r="AJ84" s="4"/>
      <c r="AK84" s="4"/>
      <c r="AL84" s="4"/>
      <c r="AM84" s="4"/>
      <c r="AN84" s="4"/>
      <c r="AO84" s="4"/>
      <c r="AP84" s="4"/>
    </row>
    <row r="85" ht="15.75" customHeight="1">
      <c r="A85" s="294"/>
      <c r="B85" s="332"/>
      <c r="C85" s="46"/>
      <c r="D85" s="46"/>
      <c r="E85" s="46"/>
      <c r="G85" s="332"/>
      <c r="H85" s="46"/>
      <c r="I85" s="46"/>
      <c r="J85" s="46"/>
      <c r="K85" s="46"/>
      <c r="M85" s="332"/>
      <c r="N85" s="46"/>
      <c r="O85" s="46"/>
      <c r="P85" s="46"/>
      <c r="AI85" s="4"/>
      <c r="AJ85" s="4"/>
      <c r="AK85" s="4"/>
      <c r="AL85" s="4"/>
      <c r="AM85" s="4"/>
      <c r="AN85" s="4"/>
      <c r="AO85" s="4"/>
      <c r="AP85" s="4"/>
    </row>
    <row r="86" ht="15.75" customHeight="1">
      <c r="A86" s="294" t="s">
        <v>16</v>
      </c>
      <c r="B86" s="333">
        <v>61.0</v>
      </c>
      <c r="C86" s="46"/>
      <c r="D86" s="46"/>
      <c r="E86" s="46"/>
      <c r="G86" s="333">
        <v>66.0</v>
      </c>
      <c r="H86" s="46"/>
      <c r="I86" s="46"/>
      <c r="J86" s="46"/>
      <c r="K86" s="46"/>
      <c r="M86" s="333">
        <v>45.0</v>
      </c>
      <c r="N86" s="46"/>
      <c r="O86" s="46"/>
      <c r="P86" s="46"/>
      <c r="AI86" s="4"/>
      <c r="AJ86" s="4"/>
      <c r="AK86" s="4"/>
      <c r="AL86" s="4"/>
      <c r="AM86" s="4"/>
      <c r="AN86" s="4"/>
      <c r="AO86" s="4"/>
      <c r="AP86" s="4"/>
    </row>
    <row r="87" ht="15.75" customHeight="1">
      <c r="A87" s="296" t="s">
        <v>21</v>
      </c>
      <c r="B87" s="333">
        <v>71.0</v>
      </c>
      <c r="C87" s="46"/>
      <c r="D87" s="46"/>
      <c r="E87" s="46"/>
      <c r="G87" s="333">
        <v>67.0</v>
      </c>
      <c r="H87" s="46"/>
      <c r="I87" s="46"/>
      <c r="J87" s="46"/>
      <c r="K87" s="46"/>
      <c r="M87" s="333">
        <v>52.0</v>
      </c>
      <c r="N87" s="46"/>
      <c r="O87" s="46"/>
      <c r="P87" s="46"/>
      <c r="AI87" s="4"/>
      <c r="AJ87" s="4"/>
      <c r="AK87" s="4"/>
      <c r="AL87" s="4"/>
      <c r="AM87" s="4"/>
      <c r="AN87" s="4"/>
      <c r="AO87" s="4"/>
      <c r="AP87" s="4"/>
    </row>
    <row r="88" ht="15.75" customHeight="1">
      <c r="A88" s="296" t="s">
        <v>27</v>
      </c>
      <c r="B88" s="333">
        <v>66.0</v>
      </c>
      <c r="C88" s="46"/>
      <c r="D88" s="46"/>
      <c r="E88" s="46"/>
      <c r="G88" s="333">
        <v>81.0</v>
      </c>
      <c r="H88" s="46"/>
      <c r="I88" s="46"/>
      <c r="J88" s="46"/>
      <c r="K88" s="46"/>
      <c r="M88" s="333">
        <v>69.0</v>
      </c>
      <c r="N88" s="46"/>
      <c r="O88" s="46"/>
      <c r="P88" s="46"/>
      <c r="AI88" s="4"/>
      <c r="AJ88" s="4"/>
      <c r="AK88" s="4"/>
      <c r="AL88" s="4"/>
      <c r="AM88" s="4"/>
      <c r="AN88" s="4"/>
      <c r="AO88" s="4"/>
      <c r="AP88" s="4"/>
    </row>
    <row r="89" ht="15.75" customHeight="1">
      <c r="A89" s="296" t="s">
        <v>29</v>
      </c>
      <c r="B89" s="333">
        <v>64.0</v>
      </c>
      <c r="C89" s="46"/>
      <c r="D89" s="46"/>
      <c r="E89" s="46"/>
      <c r="G89" s="333">
        <v>64.0</v>
      </c>
      <c r="H89" s="46"/>
      <c r="I89" s="46"/>
      <c r="J89" s="46"/>
      <c r="K89" s="46"/>
      <c r="M89" s="333">
        <v>52.0</v>
      </c>
      <c r="N89" s="46"/>
      <c r="O89" s="46"/>
      <c r="P89" s="46"/>
      <c r="AI89" s="4"/>
      <c r="AJ89" s="4"/>
      <c r="AK89" s="4"/>
      <c r="AL89" s="4"/>
      <c r="AM89" s="4"/>
      <c r="AN89" s="4"/>
      <c r="AO89" s="4"/>
      <c r="AP89" s="4"/>
    </row>
    <row r="90" ht="15.75" customHeight="1">
      <c r="AI90" s="4"/>
      <c r="AJ90" s="4"/>
      <c r="AK90" s="4"/>
      <c r="AL90" s="4"/>
      <c r="AM90" s="4"/>
      <c r="AN90" s="4"/>
      <c r="AO90" s="4"/>
      <c r="AP90" s="4"/>
    </row>
    <row r="91" ht="15.75" customHeight="1">
      <c r="AI91" s="4"/>
      <c r="AJ91" s="4"/>
      <c r="AK91" s="4"/>
      <c r="AL91" s="4"/>
      <c r="AM91" s="4"/>
      <c r="AN91" s="4"/>
      <c r="AO91" s="4"/>
      <c r="AP91" s="4"/>
    </row>
    <row r="92" ht="15.75" customHeight="1">
      <c r="AI92" s="4"/>
      <c r="AJ92" s="4"/>
      <c r="AK92" s="4"/>
      <c r="AL92" s="4"/>
      <c r="AM92" s="4"/>
      <c r="AN92" s="4"/>
      <c r="AO92" s="4"/>
      <c r="AP92" s="4"/>
    </row>
    <row r="93" ht="15.75" customHeight="1">
      <c r="AI93" s="4"/>
      <c r="AJ93" s="4"/>
      <c r="AK93" s="4"/>
      <c r="AL93" s="4"/>
      <c r="AM93" s="4"/>
      <c r="AN93" s="4"/>
      <c r="AO93" s="4"/>
      <c r="AP93" s="4"/>
    </row>
    <row r="94" ht="15.75" customHeight="1">
      <c r="AI94" s="4"/>
      <c r="AJ94" s="4"/>
      <c r="AK94" s="4"/>
      <c r="AL94" s="4"/>
      <c r="AM94" s="4"/>
      <c r="AN94" s="4"/>
      <c r="AO94" s="4"/>
      <c r="AP94" s="4"/>
    </row>
    <row r="95" ht="15.75" customHeight="1">
      <c r="AI95" s="4"/>
      <c r="AJ95" s="4"/>
      <c r="AK95" s="4"/>
      <c r="AL95" s="4"/>
      <c r="AM95" s="4"/>
      <c r="AN95" s="4"/>
      <c r="AO95" s="4"/>
      <c r="AP95" s="4"/>
    </row>
    <row r="96" ht="15.75" customHeight="1">
      <c r="AI96" s="4"/>
      <c r="AJ96" s="4"/>
      <c r="AK96" s="4"/>
      <c r="AL96" s="4"/>
      <c r="AM96" s="4"/>
      <c r="AN96" s="4"/>
      <c r="AO96" s="4"/>
      <c r="AP96" s="4"/>
    </row>
    <row r="97" ht="15.75" customHeight="1">
      <c r="AI97" s="4"/>
      <c r="AJ97" s="4"/>
      <c r="AK97" s="4"/>
      <c r="AL97" s="4"/>
      <c r="AM97" s="4"/>
      <c r="AN97" s="4"/>
      <c r="AO97" s="4"/>
      <c r="AP97" s="4"/>
    </row>
    <row r="98" ht="15.75" customHeight="1">
      <c r="AI98" s="4"/>
      <c r="AJ98" s="4"/>
      <c r="AK98" s="4"/>
      <c r="AL98" s="4"/>
      <c r="AM98" s="4"/>
      <c r="AN98" s="4"/>
      <c r="AO98" s="4"/>
      <c r="AP98" s="4"/>
    </row>
    <row r="99" ht="15.75" customHeight="1">
      <c r="AI99" s="4"/>
      <c r="AJ99" s="4"/>
      <c r="AK99" s="4"/>
      <c r="AL99" s="4"/>
      <c r="AM99" s="4"/>
      <c r="AN99" s="4"/>
      <c r="AO99" s="4"/>
      <c r="AP99" s="4"/>
    </row>
    <row r="100" ht="15.75" customHeight="1">
      <c r="AI100" s="4"/>
      <c r="AJ100" s="4"/>
      <c r="AK100" s="4"/>
      <c r="AL100" s="4"/>
      <c r="AM100" s="4"/>
      <c r="AN100" s="4"/>
      <c r="AO100" s="4"/>
      <c r="AP100" s="4"/>
    </row>
    <row r="101" ht="15.75" customHeight="1">
      <c r="AI101" s="4"/>
      <c r="AJ101" s="4"/>
      <c r="AK101" s="4"/>
      <c r="AL101" s="4"/>
      <c r="AM101" s="4"/>
      <c r="AN101" s="4"/>
      <c r="AO101" s="4"/>
      <c r="AP101" s="4"/>
    </row>
    <row r="102" ht="15.75" customHeight="1">
      <c r="AI102" s="4"/>
      <c r="AJ102" s="4"/>
      <c r="AK102" s="4"/>
      <c r="AL102" s="4"/>
      <c r="AM102" s="4"/>
      <c r="AN102" s="4"/>
      <c r="AO102" s="4"/>
      <c r="AP102" s="4"/>
    </row>
    <row r="103" ht="15.75" customHeight="1">
      <c r="AI103" s="4"/>
      <c r="AJ103" s="4"/>
      <c r="AK103" s="4"/>
      <c r="AL103" s="4"/>
      <c r="AM103" s="4"/>
      <c r="AN103" s="4"/>
      <c r="AO103" s="4"/>
      <c r="AP103" s="4"/>
    </row>
    <row r="104" ht="15.75" customHeight="1">
      <c r="AI104" s="4"/>
      <c r="AJ104" s="4"/>
      <c r="AK104" s="4"/>
      <c r="AL104" s="4"/>
      <c r="AM104" s="4"/>
      <c r="AN104" s="4"/>
      <c r="AO104" s="4"/>
      <c r="AP104" s="4"/>
    </row>
    <row r="105" ht="15.75" customHeight="1">
      <c r="AI105" s="4"/>
      <c r="AJ105" s="4"/>
      <c r="AK105" s="4"/>
      <c r="AL105" s="4"/>
      <c r="AM105" s="4"/>
      <c r="AN105" s="4"/>
      <c r="AO105" s="4"/>
      <c r="AP105" s="4"/>
    </row>
    <row r="106" ht="15.75" customHeight="1">
      <c r="AI106" s="4"/>
      <c r="AJ106" s="4"/>
      <c r="AK106" s="4"/>
      <c r="AL106" s="4"/>
      <c r="AM106" s="4"/>
      <c r="AN106" s="4"/>
      <c r="AO106" s="4"/>
      <c r="AP106" s="4"/>
    </row>
    <row r="107" ht="15.75" customHeight="1">
      <c r="AI107" s="4"/>
      <c r="AJ107" s="4"/>
      <c r="AK107" s="4"/>
      <c r="AL107" s="4"/>
      <c r="AM107" s="4"/>
      <c r="AN107" s="4"/>
      <c r="AO107" s="4"/>
      <c r="AP107" s="4"/>
    </row>
    <row r="108" ht="15.75" customHeight="1">
      <c r="AI108" s="4"/>
      <c r="AJ108" s="4"/>
      <c r="AK108" s="4"/>
      <c r="AL108" s="4"/>
      <c r="AM108" s="4"/>
      <c r="AN108" s="4"/>
      <c r="AO108" s="4"/>
      <c r="AP108" s="4"/>
    </row>
    <row r="109" ht="15.75" customHeight="1">
      <c r="AI109" s="4"/>
      <c r="AJ109" s="4"/>
      <c r="AK109" s="4"/>
      <c r="AL109" s="4"/>
      <c r="AM109" s="4"/>
      <c r="AN109" s="4"/>
      <c r="AO109" s="4"/>
      <c r="AP109" s="4"/>
    </row>
    <row r="110" ht="15.75" customHeight="1">
      <c r="AI110" s="4"/>
      <c r="AJ110" s="4"/>
      <c r="AK110" s="4"/>
      <c r="AL110" s="4"/>
      <c r="AM110" s="4"/>
      <c r="AN110" s="4"/>
      <c r="AO110" s="4"/>
      <c r="AP110" s="4"/>
    </row>
    <row r="111" ht="15.75" customHeight="1">
      <c r="AI111" s="4"/>
      <c r="AJ111" s="4"/>
      <c r="AK111" s="4"/>
      <c r="AL111" s="4"/>
      <c r="AM111" s="4"/>
      <c r="AN111" s="4"/>
      <c r="AO111" s="4"/>
      <c r="AP111" s="4"/>
    </row>
    <row r="112" ht="15.75" customHeight="1">
      <c r="AI112" s="4"/>
      <c r="AJ112" s="4"/>
      <c r="AK112" s="4"/>
      <c r="AL112" s="4"/>
      <c r="AM112" s="4"/>
      <c r="AN112" s="4"/>
      <c r="AO112" s="4"/>
      <c r="AP112" s="4"/>
    </row>
    <row r="113" ht="15.75" customHeight="1">
      <c r="AI113" s="4"/>
      <c r="AJ113" s="4"/>
      <c r="AK113" s="4"/>
      <c r="AL113" s="4"/>
      <c r="AM113" s="4"/>
      <c r="AN113" s="4"/>
      <c r="AO113" s="4"/>
      <c r="AP113" s="4"/>
    </row>
    <row r="114" ht="15.75" customHeight="1">
      <c r="AI114" s="4"/>
      <c r="AJ114" s="4"/>
      <c r="AK114" s="4"/>
      <c r="AL114" s="4"/>
      <c r="AM114" s="4"/>
      <c r="AN114" s="4"/>
      <c r="AO114" s="4"/>
      <c r="AP114" s="4"/>
    </row>
    <row r="115" ht="15.75" customHeight="1">
      <c r="AI115" s="4"/>
      <c r="AJ115" s="4"/>
      <c r="AK115" s="4"/>
      <c r="AL115" s="4"/>
      <c r="AM115" s="4"/>
      <c r="AN115" s="4"/>
      <c r="AO115" s="4"/>
      <c r="AP115" s="4"/>
    </row>
    <row r="116" ht="15.75" customHeight="1">
      <c r="AI116" s="4"/>
      <c r="AJ116" s="4"/>
      <c r="AK116" s="4"/>
      <c r="AL116" s="4"/>
      <c r="AM116" s="4"/>
      <c r="AN116" s="4"/>
      <c r="AO116" s="4"/>
      <c r="AP116" s="4"/>
    </row>
    <row r="117" ht="15.75" customHeight="1">
      <c r="AI117" s="4"/>
      <c r="AJ117" s="4"/>
      <c r="AK117" s="4"/>
      <c r="AL117" s="4"/>
      <c r="AM117" s="4"/>
      <c r="AN117" s="4"/>
      <c r="AO117" s="4"/>
      <c r="AP117" s="4"/>
    </row>
    <row r="118" ht="15.75" customHeight="1">
      <c r="AI118" s="4"/>
      <c r="AJ118" s="4"/>
      <c r="AK118" s="4"/>
      <c r="AL118" s="4"/>
      <c r="AM118" s="4"/>
      <c r="AN118" s="4"/>
      <c r="AO118" s="4"/>
      <c r="AP118" s="4"/>
    </row>
    <row r="119" ht="15.75" customHeight="1">
      <c r="AI119" s="4"/>
      <c r="AJ119" s="4"/>
      <c r="AK119" s="4"/>
      <c r="AL119" s="4"/>
      <c r="AM119" s="4"/>
      <c r="AN119" s="4"/>
      <c r="AO119" s="4"/>
      <c r="AP119" s="4"/>
    </row>
    <row r="120" ht="15.75" customHeight="1">
      <c r="AI120" s="4"/>
      <c r="AJ120" s="4"/>
      <c r="AK120" s="4"/>
      <c r="AL120" s="4"/>
      <c r="AM120" s="4"/>
      <c r="AN120" s="4"/>
      <c r="AO120" s="4"/>
      <c r="AP120" s="4"/>
    </row>
    <row r="121" ht="15.75" customHeight="1">
      <c r="AI121" s="4"/>
      <c r="AJ121" s="4"/>
      <c r="AK121" s="4"/>
      <c r="AL121" s="4"/>
      <c r="AM121" s="4"/>
      <c r="AN121" s="4"/>
      <c r="AO121" s="4"/>
      <c r="AP121" s="4"/>
    </row>
    <row r="122" ht="15.75" customHeight="1">
      <c r="AI122" s="4"/>
      <c r="AJ122" s="4"/>
      <c r="AK122" s="4"/>
      <c r="AL122" s="4"/>
      <c r="AM122" s="4"/>
      <c r="AN122" s="4"/>
      <c r="AO122" s="4"/>
      <c r="AP122" s="4"/>
    </row>
    <row r="123" ht="15.75" customHeight="1">
      <c r="AI123" s="4"/>
      <c r="AJ123" s="4"/>
      <c r="AK123" s="4"/>
      <c r="AL123" s="4"/>
      <c r="AM123" s="4"/>
      <c r="AN123" s="4"/>
      <c r="AO123" s="4"/>
      <c r="AP123" s="4"/>
    </row>
    <row r="124" ht="15.75" customHeight="1">
      <c r="AI124" s="4"/>
      <c r="AJ124" s="4"/>
      <c r="AK124" s="4"/>
      <c r="AL124" s="4"/>
      <c r="AM124" s="4"/>
      <c r="AN124" s="4"/>
      <c r="AO124" s="4"/>
      <c r="AP124" s="4"/>
    </row>
    <row r="125" ht="15.75" customHeight="1">
      <c r="AI125" s="4"/>
      <c r="AJ125" s="4"/>
      <c r="AK125" s="4"/>
      <c r="AL125" s="4"/>
      <c r="AM125" s="4"/>
      <c r="AN125" s="4"/>
      <c r="AO125" s="4"/>
      <c r="AP125" s="4"/>
    </row>
    <row r="126" ht="15.75" customHeight="1">
      <c r="AI126" s="4"/>
      <c r="AJ126" s="4"/>
      <c r="AK126" s="4"/>
      <c r="AL126" s="4"/>
      <c r="AM126" s="4"/>
      <c r="AN126" s="4"/>
      <c r="AO126" s="4"/>
      <c r="AP126" s="4"/>
    </row>
    <row r="127" ht="15.75" customHeight="1">
      <c r="AI127" s="4"/>
      <c r="AJ127" s="4"/>
      <c r="AK127" s="4"/>
      <c r="AL127" s="4"/>
      <c r="AM127" s="4"/>
      <c r="AN127" s="4"/>
      <c r="AO127" s="4"/>
      <c r="AP127" s="4"/>
    </row>
    <row r="128" ht="15.75" customHeight="1">
      <c r="AI128" s="4"/>
      <c r="AJ128" s="4"/>
      <c r="AK128" s="4"/>
      <c r="AL128" s="4"/>
      <c r="AM128" s="4"/>
      <c r="AN128" s="4"/>
      <c r="AO128" s="4"/>
      <c r="AP128" s="4"/>
    </row>
    <row r="129" ht="15.75" customHeight="1">
      <c r="AI129" s="4"/>
      <c r="AJ129" s="4"/>
      <c r="AK129" s="4"/>
      <c r="AL129" s="4"/>
      <c r="AM129" s="4"/>
      <c r="AN129" s="4"/>
      <c r="AO129" s="4"/>
      <c r="AP129" s="4"/>
    </row>
    <row r="130" ht="15.75" customHeight="1">
      <c r="AI130" s="4"/>
      <c r="AJ130" s="4"/>
      <c r="AK130" s="4"/>
      <c r="AL130" s="4"/>
      <c r="AM130" s="4"/>
      <c r="AN130" s="4"/>
      <c r="AO130" s="4"/>
      <c r="AP130" s="4"/>
    </row>
    <row r="131" ht="15.75" customHeight="1">
      <c r="AI131" s="4"/>
      <c r="AJ131" s="4"/>
      <c r="AK131" s="4"/>
      <c r="AL131" s="4"/>
      <c r="AM131" s="4"/>
      <c r="AN131" s="4"/>
      <c r="AO131" s="4"/>
      <c r="AP131" s="4"/>
    </row>
    <row r="132" ht="15.75" customHeight="1">
      <c r="AI132" s="4"/>
      <c r="AJ132" s="4"/>
      <c r="AK132" s="4"/>
      <c r="AL132" s="4"/>
      <c r="AM132" s="4"/>
      <c r="AN132" s="4"/>
      <c r="AO132" s="4"/>
      <c r="AP132" s="4"/>
    </row>
    <row r="133" ht="15.75" customHeight="1">
      <c r="AI133" s="4"/>
      <c r="AJ133" s="4"/>
      <c r="AK133" s="4"/>
      <c r="AL133" s="4"/>
      <c r="AM133" s="4"/>
      <c r="AN133" s="4"/>
      <c r="AO133" s="4"/>
      <c r="AP133" s="4"/>
    </row>
    <row r="134" ht="15.75" customHeight="1">
      <c r="AI134" s="4"/>
      <c r="AJ134" s="4"/>
      <c r="AK134" s="4"/>
      <c r="AL134" s="4"/>
      <c r="AM134" s="4"/>
      <c r="AN134" s="4"/>
      <c r="AO134" s="4"/>
      <c r="AP134" s="4"/>
    </row>
    <row r="135" ht="15.75" customHeight="1">
      <c r="AI135" s="4"/>
      <c r="AJ135" s="4"/>
      <c r="AK135" s="4"/>
      <c r="AL135" s="4"/>
      <c r="AM135" s="4"/>
      <c r="AN135" s="4"/>
      <c r="AO135" s="4"/>
      <c r="AP135" s="4"/>
    </row>
    <row r="136" ht="15.75" customHeight="1">
      <c r="AI136" s="4"/>
      <c r="AJ136" s="4"/>
      <c r="AK136" s="4"/>
      <c r="AL136" s="4"/>
      <c r="AM136" s="4"/>
      <c r="AN136" s="4"/>
      <c r="AO136" s="4"/>
      <c r="AP136" s="4"/>
    </row>
    <row r="137" ht="15.75" customHeight="1">
      <c r="AI137" s="4"/>
      <c r="AJ137" s="4"/>
      <c r="AK137" s="4"/>
      <c r="AL137" s="4"/>
      <c r="AM137" s="4"/>
      <c r="AN137" s="4"/>
      <c r="AO137" s="4"/>
      <c r="AP137" s="4"/>
    </row>
    <row r="138" ht="15.75" customHeight="1">
      <c r="AI138" s="4"/>
      <c r="AJ138" s="4"/>
      <c r="AK138" s="4"/>
      <c r="AL138" s="4"/>
      <c r="AM138" s="4"/>
      <c r="AN138" s="4"/>
      <c r="AO138" s="4"/>
      <c r="AP138" s="4"/>
    </row>
    <row r="139" ht="15.75" customHeight="1">
      <c r="AI139" s="4"/>
      <c r="AJ139" s="4"/>
      <c r="AK139" s="4"/>
      <c r="AL139" s="4"/>
      <c r="AM139" s="4"/>
      <c r="AN139" s="4"/>
      <c r="AO139" s="4"/>
      <c r="AP139" s="4"/>
    </row>
    <row r="140" ht="15.75" customHeight="1">
      <c r="AI140" s="4"/>
      <c r="AJ140" s="4"/>
      <c r="AK140" s="4"/>
      <c r="AL140" s="4"/>
      <c r="AM140" s="4"/>
      <c r="AN140" s="4"/>
      <c r="AO140" s="4"/>
      <c r="AP140" s="4"/>
    </row>
    <row r="141" ht="15.75" customHeight="1">
      <c r="AI141" s="4"/>
      <c r="AJ141" s="4"/>
      <c r="AK141" s="4"/>
      <c r="AL141" s="4"/>
      <c r="AM141" s="4"/>
      <c r="AN141" s="4"/>
      <c r="AO141" s="4"/>
      <c r="AP141" s="4"/>
    </row>
    <row r="142" ht="15.75" customHeight="1">
      <c r="AI142" s="4"/>
      <c r="AJ142" s="4"/>
      <c r="AK142" s="4"/>
      <c r="AL142" s="4"/>
      <c r="AM142" s="4"/>
      <c r="AN142" s="4"/>
      <c r="AO142" s="4"/>
      <c r="AP142" s="4"/>
    </row>
    <row r="143" ht="15.75" customHeight="1">
      <c r="AI143" s="4"/>
      <c r="AJ143" s="4"/>
      <c r="AK143" s="4"/>
      <c r="AL143" s="4"/>
      <c r="AM143" s="4"/>
      <c r="AN143" s="4"/>
      <c r="AO143" s="4"/>
      <c r="AP143" s="4"/>
    </row>
    <row r="144" ht="15.75" customHeight="1">
      <c r="AI144" s="4"/>
      <c r="AJ144" s="4"/>
      <c r="AK144" s="4"/>
      <c r="AL144" s="4"/>
      <c r="AM144" s="4"/>
      <c r="AN144" s="4"/>
      <c r="AO144" s="4"/>
      <c r="AP144" s="4"/>
    </row>
    <row r="145" ht="15.75" customHeight="1">
      <c r="AI145" s="4"/>
      <c r="AJ145" s="4"/>
      <c r="AK145" s="4"/>
      <c r="AL145" s="4"/>
      <c r="AM145" s="4"/>
      <c r="AN145" s="4"/>
      <c r="AO145" s="4"/>
      <c r="AP145" s="4"/>
    </row>
    <row r="146" ht="15.75" customHeight="1">
      <c r="AI146" s="4"/>
      <c r="AJ146" s="4"/>
      <c r="AK146" s="4"/>
      <c r="AL146" s="4"/>
      <c r="AM146" s="4"/>
      <c r="AN146" s="4"/>
      <c r="AO146" s="4"/>
      <c r="AP146" s="4"/>
    </row>
    <row r="147" ht="15.75" customHeight="1">
      <c r="AI147" s="4"/>
      <c r="AJ147" s="4"/>
      <c r="AK147" s="4"/>
      <c r="AL147" s="4"/>
      <c r="AM147" s="4"/>
      <c r="AN147" s="4"/>
      <c r="AO147" s="4"/>
      <c r="AP147" s="4"/>
    </row>
    <row r="148" ht="15.75" customHeight="1">
      <c r="AI148" s="4"/>
      <c r="AJ148" s="4"/>
      <c r="AK148" s="4"/>
      <c r="AL148" s="4"/>
      <c r="AM148" s="4"/>
      <c r="AN148" s="4"/>
      <c r="AO148" s="4"/>
      <c r="AP148" s="4"/>
    </row>
    <row r="149" ht="15.75" customHeight="1">
      <c r="AI149" s="4"/>
      <c r="AJ149" s="4"/>
      <c r="AK149" s="4"/>
      <c r="AL149" s="4"/>
      <c r="AM149" s="4"/>
      <c r="AN149" s="4"/>
      <c r="AO149" s="4"/>
      <c r="AP149" s="4"/>
    </row>
    <row r="150" ht="15.75" customHeight="1">
      <c r="AI150" s="4"/>
      <c r="AJ150" s="4"/>
      <c r="AK150" s="4"/>
      <c r="AL150" s="4"/>
      <c r="AM150" s="4"/>
      <c r="AN150" s="4"/>
      <c r="AO150" s="4"/>
      <c r="AP150" s="4"/>
    </row>
    <row r="151" ht="15.75" customHeight="1">
      <c r="AI151" s="4"/>
      <c r="AJ151" s="4"/>
      <c r="AK151" s="4"/>
      <c r="AL151" s="4"/>
      <c r="AM151" s="4"/>
      <c r="AN151" s="4"/>
      <c r="AO151" s="4"/>
      <c r="AP151" s="4"/>
    </row>
    <row r="152" ht="15.75" customHeight="1">
      <c r="AI152" s="4"/>
      <c r="AJ152" s="4"/>
      <c r="AK152" s="4"/>
      <c r="AL152" s="4"/>
      <c r="AM152" s="4"/>
      <c r="AN152" s="4"/>
      <c r="AO152" s="4"/>
      <c r="AP152" s="4"/>
    </row>
    <row r="153" ht="15.75" customHeight="1">
      <c r="AI153" s="4"/>
      <c r="AJ153" s="4"/>
      <c r="AK153" s="4"/>
      <c r="AL153" s="4"/>
      <c r="AM153" s="4"/>
      <c r="AN153" s="4"/>
      <c r="AO153" s="4"/>
      <c r="AP153" s="4"/>
    </row>
    <row r="154" ht="15.75" customHeight="1">
      <c r="AI154" s="4"/>
      <c r="AJ154" s="4"/>
      <c r="AK154" s="4"/>
      <c r="AL154" s="4"/>
      <c r="AM154" s="4"/>
      <c r="AN154" s="4"/>
      <c r="AO154" s="4"/>
      <c r="AP154" s="4"/>
    </row>
    <row r="155" ht="15.75" customHeight="1">
      <c r="AI155" s="4"/>
      <c r="AJ155" s="4"/>
      <c r="AK155" s="4"/>
      <c r="AL155" s="4"/>
      <c r="AM155" s="4"/>
      <c r="AN155" s="4"/>
      <c r="AO155" s="4"/>
      <c r="AP155" s="4"/>
    </row>
    <row r="156" ht="15.75" customHeight="1">
      <c r="AI156" s="4"/>
      <c r="AJ156" s="4"/>
      <c r="AK156" s="4"/>
      <c r="AL156" s="4"/>
      <c r="AM156" s="4"/>
      <c r="AN156" s="4"/>
      <c r="AO156" s="4"/>
      <c r="AP156" s="4"/>
    </row>
    <row r="157" ht="15.75" customHeight="1">
      <c r="AI157" s="4"/>
      <c r="AJ157" s="4"/>
      <c r="AK157" s="4"/>
      <c r="AL157" s="4"/>
      <c r="AM157" s="4"/>
      <c r="AN157" s="4"/>
      <c r="AO157" s="4"/>
      <c r="AP157" s="4"/>
    </row>
    <row r="158" ht="15.75" customHeight="1">
      <c r="AI158" s="4"/>
      <c r="AJ158" s="4"/>
      <c r="AK158" s="4"/>
      <c r="AL158" s="4"/>
      <c r="AM158" s="4"/>
      <c r="AN158" s="4"/>
      <c r="AO158" s="4"/>
      <c r="AP158" s="4"/>
    </row>
    <row r="159" ht="15.75" customHeight="1">
      <c r="AI159" s="4"/>
      <c r="AJ159" s="4"/>
      <c r="AK159" s="4"/>
      <c r="AL159" s="4"/>
      <c r="AM159" s="4"/>
      <c r="AN159" s="4"/>
      <c r="AO159" s="4"/>
      <c r="AP159" s="4"/>
    </row>
    <row r="160" ht="15.75" customHeight="1">
      <c r="AI160" s="4"/>
      <c r="AJ160" s="4"/>
      <c r="AK160" s="4"/>
      <c r="AL160" s="4"/>
      <c r="AM160" s="4"/>
      <c r="AN160" s="4"/>
      <c r="AO160" s="4"/>
      <c r="AP160" s="4"/>
    </row>
    <row r="161" ht="15.75" customHeight="1">
      <c r="AI161" s="4"/>
      <c r="AJ161" s="4"/>
      <c r="AK161" s="4"/>
      <c r="AL161" s="4"/>
      <c r="AM161" s="4"/>
      <c r="AN161" s="4"/>
      <c r="AO161" s="4"/>
      <c r="AP161" s="4"/>
    </row>
    <row r="162" ht="15.75" customHeight="1">
      <c r="AI162" s="4"/>
      <c r="AJ162" s="4"/>
      <c r="AK162" s="4"/>
      <c r="AL162" s="4"/>
      <c r="AM162" s="4"/>
      <c r="AN162" s="4"/>
      <c r="AO162" s="4"/>
      <c r="AP162" s="4"/>
    </row>
    <row r="163" ht="15.75" customHeight="1">
      <c r="AI163" s="4"/>
      <c r="AJ163" s="4"/>
      <c r="AK163" s="4"/>
      <c r="AL163" s="4"/>
      <c r="AM163" s="4"/>
      <c r="AN163" s="4"/>
      <c r="AO163" s="4"/>
      <c r="AP163" s="4"/>
    </row>
    <row r="164" ht="15.75" customHeight="1">
      <c r="AI164" s="4"/>
      <c r="AJ164" s="4"/>
      <c r="AK164" s="4"/>
      <c r="AL164" s="4"/>
      <c r="AM164" s="4"/>
      <c r="AN164" s="4"/>
      <c r="AO164" s="4"/>
      <c r="AP164" s="4"/>
    </row>
    <row r="165" ht="15.75" customHeight="1">
      <c r="AI165" s="4"/>
      <c r="AJ165" s="4"/>
      <c r="AK165" s="4"/>
      <c r="AL165" s="4"/>
      <c r="AM165" s="4"/>
      <c r="AN165" s="4"/>
      <c r="AO165" s="4"/>
      <c r="AP165" s="4"/>
    </row>
    <row r="166" ht="15.75" customHeight="1">
      <c r="AI166" s="4"/>
      <c r="AJ166" s="4"/>
      <c r="AK166" s="4"/>
      <c r="AL166" s="4"/>
      <c r="AM166" s="4"/>
      <c r="AN166" s="4"/>
      <c r="AO166" s="4"/>
      <c r="AP166" s="4"/>
    </row>
    <row r="167" ht="15.75" customHeight="1">
      <c r="AI167" s="4"/>
      <c r="AJ167" s="4"/>
      <c r="AK167" s="4"/>
      <c r="AL167" s="4"/>
      <c r="AM167" s="4"/>
      <c r="AN167" s="4"/>
      <c r="AO167" s="4"/>
      <c r="AP167" s="4"/>
    </row>
    <row r="168" ht="15.75" customHeight="1">
      <c r="AI168" s="4"/>
      <c r="AJ168" s="4"/>
      <c r="AK168" s="4"/>
      <c r="AL168" s="4"/>
      <c r="AM168" s="4"/>
      <c r="AN168" s="4"/>
      <c r="AO168" s="4"/>
      <c r="AP168" s="4"/>
    </row>
    <row r="169" ht="15.75" customHeight="1">
      <c r="AI169" s="4"/>
      <c r="AJ169" s="4"/>
      <c r="AK169" s="4"/>
      <c r="AL169" s="4"/>
      <c r="AM169" s="4"/>
      <c r="AN169" s="4"/>
      <c r="AO169" s="4"/>
      <c r="AP169" s="4"/>
    </row>
    <row r="170" ht="15.75" customHeight="1">
      <c r="AI170" s="4"/>
      <c r="AJ170" s="4"/>
      <c r="AK170" s="4"/>
      <c r="AL170" s="4"/>
      <c r="AM170" s="4"/>
      <c r="AN170" s="4"/>
      <c r="AO170" s="4"/>
      <c r="AP170" s="4"/>
    </row>
    <row r="171" ht="15.75" customHeight="1">
      <c r="AI171" s="4"/>
      <c r="AJ171" s="4"/>
      <c r="AK171" s="4"/>
      <c r="AL171" s="4"/>
      <c r="AM171" s="4"/>
      <c r="AN171" s="4"/>
      <c r="AO171" s="4"/>
      <c r="AP171" s="4"/>
    </row>
    <row r="172" ht="15.75" customHeight="1">
      <c r="AI172" s="4"/>
      <c r="AJ172" s="4"/>
      <c r="AK172" s="4"/>
      <c r="AL172" s="4"/>
      <c r="AM172" s="4"/>
      <c r="AN172" s="4"/>
      <c r="AO172" s="4"/>
      <c r="AP172" s="4"/>
    </row>
    <row r="173" ht="15.75" customHeight="1">
      <c r="AI173" s="4"/>
      <c r="AJ173" s="4"/>
      <c r="AK173" s="4"/>
      <c r="AL173" s="4"/>
      <c r="AM173" s="4"/>
      <c r="AN173" s="4"/>
      <c r="AO173" s="4"/>
      <c r="AP173" s="4"/>
    </row>
    <row r="174" ht="15.75" customHeight="1">
      <c r="AI174" s="4"/>
      <c r="AJ174" s="4"/>
      <c r="AK174" s="4"/>
      <c r="AL174" s="4"/>
      <c r="AM174" s="4"/>
      <c r="AN174" s="4"/>
      <c r="AO174" s="4"/>
      <c r="AP174" s="4"/>
    </row>
    <row r="175" ht="15.75" customHeight="1">
      <c r="AI175" s="4"/>
      <c r="AJ175" s="4"/>
      <c r="AK175" s="4"/>
      <c r="AL175" s="4"/>
      <c r="AM175" s="4"/>
      <c r="AN175" s="4"/>
      <c r="AO175" s="4"/>
      <c r="AP175" s="4"/>
    </row>
    <row r="176" ht="15.75" customHeight="1">
      <c r="AI176" s="4"/>
      <c r="AJ176" s="4"/>
      <c r="AK176" s="4"/>
      <c r="AL176" s="4"/>
      <c r="AM176" s="4"/>
      <c r="AN176" s="4"/>
      <c r="AO176" s="4"/>
      <c r="AP176" s="4"/>
    </row>
    <row r="177" ht="15.75" customHeight="1">
      <c r="AI177" s="4"/>
      <c r="AJ177" s="4"/>
      <c r="AK177" s="4"/>
      <c r="AL177" s="4"/>
      <c r="AM177" s="4"/>
      <c r="AN177" s="4"/>
      <c r="AO177" s="4"/>
      <c r="AP177" s="4"/>
    </row>
    <row r="178" ht="15.75" customHeight="1">
      <c r="AI178" s="4"/>
      <c r="AJ178" s="4"/>
      <c r="AK178" s="4"/>
      <c r="AL178" s="4"/>
      <c r="AM178" s="4"/>
      <c r="AN178" s="4"/>
      <c r="AO178" s="4"/>
      <c r="AP178" s="4"/>
    </row>
    <row r="179" ht="15.75" customHeight="1">
      <c r="AI179" s="4"/>
      <c r="AJ179" s="4"/>
      <c r="AK179" s="4"/>
      <c r="AL179" s="4"/>
      <c r="AM179" s="4"/>
      <c r="AN179" s="4"/>
      <c r="AO179" s="4"/>
      <c r="AP179" s="4"/>
    </row>
    <row r="180" ht="15.75" customHeight="1">
      <c r="AI180" s="4"/>
      <c r="AJ180" s="4"/>
      <c r="AK180" s="4"/>
      <c r="AL180" s="4"/>
      <c r="AM180" s="4"/>
      <c r="AN180" s="4"/>
      <c r="AO180" s="4"/>
      <c r="AP180" s="4"/>
    </row>
    <row r="181" ht="15.75" customHeight="1">
      <c r="AI181" s="4"/>
      <c r="AJ181" s="4"/>
      <c r="AK181" s="4"/>
      <c r="AL181" s="4"/>
      <c r="AM181" s="4"/>
      <c r="AN181" s="4"/>
      <c r="AO181" s="4"/>
      <c r="AP181" s="4"/>
    </row>
    <row r="182" ht="15.75" customHeight="1">
      <c r="AI182" s="4"/>
      <c r="AJ182" s="4"/>
      <c r="AK182" s="4"/>
      <c r="AL182" s="4"/>
      <c r="AM182" s="4"/>
      <c r="AN182" s="4"/>
      <c r="AO182" s="4"/>
      <c r="AP182" s="4"/>
    </row>
    <row r="183" ht="15.75" customHeight="1">
      <c r="AI183" s="4"/>
      <c r="AJ183" s="4"/>
      <c r="AK183" s="4"/>
      <c r="AL183" s="4"/>
      <c r="AM183" s="4"/>
      <c r="AN183" s="4"/>
      <c r="AO183" s="4"/>
      <c r="AP183" s="4"/>
    </row>
    <row r="184" ht="15.75" customHeight="1">
      <c r="AI184" s="4"/>
      <c r="AJ184" s="4"/>
      <c r="AK184" s="4"/>
      <c r="AL184" s="4"/>
      <c r="AM184" s="4"/>
      <c r="AN184" s="4"/>
      <c r="AO184" s="4"/>
      <c r="AP184" s="4"/>
    </row>
    <row r="185" ht="15.75" customHeight="1">
      <c r="AI185" s="4"/>
      <c r="AJ185" s="4"/>
      <c r="AK185" s="4"/>
      <c r="AL185" s="4"/>
      <c r="AM185" s="4"/>
      <c r="AN185" s="4"/>
      <c r="AO185" s="4"/>
      <c r="AP185" s="4"/>
    </row>
    <row r="186" ht="15.75" customHeight="1">
      <c r="AI186" s="4"/>
      <c r="AJ186" s="4"/>
      <c r="AK186" s="4"/>
      <c r="AL186" s="4"/>
      <c r="AM186" s="4"/>
      <c r="AN186" s="4"/>
      <c r="AO186" s="4"/>
      <c r="AP186" s="4"/>
    </row>
    <row r="187" ht="15.75" customHeight="1">
      <c r="AI187" s="4"/>
      <c r="AJ187" s="4"/>
      <c r="AK187" s="4"/>
      <c r="AL187" s="4"/>
      <c r="AM187" s="4"/>
      <c r="AN187" s="4"/>
      <c r="AO187" s="4"/>
      <c r="AP187" s="4"/>
    </row>
    <row r="188" ht="15.75" customHeight="1">
      <c r="AI188" s="4"/>
      <c r="AJ188" s="4"/>
      <c r="AK188" s="4"/>
      <c r="AL188" s="4"/>
      <c r="AM188" s="4"/>
      <c r="AN188" s="4"/>
      <c r="AO188" s="4"/>
      <c r="AP188" s="4"/>
    </row>
    <row r="189" ht="15.75" customHeight="1">
      <c r="AI189" s="4"/>
      <c r="AJ189" s="4"/>
      <c r="AK189" s="4"/>
      <c r="AL189" s="4"/>
      <c r="AM189" s="4"/>
      <c r="AN189" s="4"/>
      <c r="AO189" s="4"/>
      <c r="AP189" s="4"/>
    </row>
    <row r="190" ht="15.75" customHeight="1">
      <c r="AI190" s="4"/>
      <c r="AJ190" s="4"/>
      <c r="AK190" s="4"/>
      <c r="AL190" s="4"/>
      <c r="AM190" s="4"/>
      <c r="AN190" s="4"/>
      <c r="AO190" s="4"/>
      <c r="AP190" s="4"/>
    </row>
    <row r="191" ht="15.75" customHeight="1">
      <c r="AI191" s="4"/>
      <c r="AJ191" s="4"/>
      <c r="AK191" s="4"/>
      <c r="AL191" s="4"/>
      <c r="AM191" s="4"/>
      <c r="AN191" s="4"/>
      <c r="AO191" s="4"/>
      <c r="AP191" s="4"/>
    </row>
    <row r="192" ht="15.75" customHeight="1">
      <c r="AI192" s="4"/>
      <c r="AJ192" s="4"/>
      <c r="AK192" s="4"/>
      <c r="AL192" s="4"/>
      <c r="AM192" s="4"/>
      <c r="AN192" s="4"/>
      <c r="AO192" s="4"/>
      <c r="AP192" s="4"/>
    </row>
    <row r="193" ht="15.75" customHeight="1">
      <c r="AI193" s="4"/>
      <c r="AJ193" s="4"/>
      <c r="AK193" s="4"/>
      <c r="AL193" s="4"/>
      <c r="AM193" s="4"/>
      <c r="AN193" s="4"/>
      <c r="AO193" s="4"/>
      <c r="AP193" s="4"/>
    </row>
    <row r="194" ht="15.75" customHeight="1">
      <c r="AI194" s="4"/>
      <c r="AJ194" s="4"/>
      <c r="AK194" s="4"/>
      <c r="AL194" s="4"/>
      <c r="AM194" s="4"/>
      <c r="AN194" s="4"/>
      <c r="AO194" s="4"/>
      <c r="AP194" s="4"/>
    </row>
    <row r="195" ht="15.75" customHeight="1">
      <c r="AI195" s="4"/>
      <c r="AJ195" s="4"/>
      <c r="AK195" s="4"/>
      <c r="AL195" s="4"/>
      <c r="AM195" s="4"/>
      <c r="AN195" s="4"/>
      <c r="AO195" s="4"/>
      <c r="AP195" s="4"/>
    </row>
    <row r="196" ht="15.75" customHeight="1">
      <c r="AI196" s="4"/>
      <c r="AJ196" s="4"/>
      <c r="AK196" s="4"/>
      <c r="AL196" s="4"/>
      <c r="AM196" s="4"/>
      <c r="AN196" s="4"/>
      <c r="AO196" s="4"/>
      <c r="AP196" s="4"/>
    </row>
    <row r="197" ht="15.75" customHeight="1">
      <c r="AI197" s="4"/>
      <c r="AJ197" s="4"/>
      <c r="AK197" s="4"/>
      <c r="AL197" s="4"/>
      <c r="AM197" s="4"/>
      <c r="AN197" s="4"/>
      <c r="AO197" s="4"/>
      <c r="AP197" s="4"/>
    </row>
    <row r="198" ht="15.75" customHeight="1">
      <c r="AI198" s="4"/>
      <c r="AJ198" s="4"/>
      <c r="AK198" s="4"/>
      <c r="AL198" s="4"/>
      <c r="AM198" s="4"/>
      <c r="AN198" s="4"/>
      <c r="AO198" s="4"/>
      <c r="AP198" s="4"/>
    </row>
    <row r="199" ht="15.75" customHeight="1">
      <c r="AI199" s="4"/>
      <c r="AJ199" s="4"/>
      <c r="AK199" s="4"/>
      <c r="AL199" s="4"/>
      <c r="AM199" s="4"/>
      <c r="AN199" s="4"/>
      <c r="AO199" s="4"/>
      <c r="AP199" s="4"/>
    </row>
    <row r="200" ht="15.75" customHeight="1">
      <c r="AI200" s="4"/>
      <c r="AJ200" s="4"/>
      <c r="AK200" s="4"/>
      <c r="AL200" s="4"/>
      <c r="AM200" s="4"/>
      <c r="AN200" s="4"/>
      <c r="AO200" s="4"/>
      <c r="AP200" s="4"/>
    </row>
    <row r="201" ht="15.75" customHeight="1">
      <c r="AI201" s="4"/>
      <c r="AJ201" s="4"/>
      <c r="AK201" s="4"/>
      <c r="AL201" s="4"/>
      <c r="AM201" s="4"/>
      <c r="AN201" s="4"/>
      <c r="AO201" s="4"/>
      <c r="AP201" s="4"/>
    </row>
    <row r="202" ht="15.75" customHeight="1">
      <c r="AI202" s="4"/>
      <c r="AJ202" s="4"/>
      <c r="AK202" s="4"/>
      <c r="AL202" s="4"/>
      <c r="AM202" s="4"/>
      <c r="AN202" s="4"/>
      <c r="AO202" s="4"/>
      <c r="AP202" s="4"/>
    </row>
    <row r="203" ht="15.75" customHeight="1">
      <c r="AI203" s="4"/>
      <c r="AJ203" s="4"/>
      <c r="AK203" s="4"/>
      <c r="AL203" s="4"/>
      <c r="AM203" s="4"/>
      <c r="AN203" s="4"/>
      <c r="AO203" s="4"/>
      <c r="AP203" s="4"/>
    </row>
    <row r="204" ht="15.75" customHeight="1">
      <c r="AI204" s="4"/>
      <c r="AJ204" s="4"/>
      <c r="AK204" s="4"/>
      <c r="AL204" s="4"/>
      <c r="AM204" s="4"/>
      <c r="AN204" s="4"/>
      <c r="AO204" s="4"/>
      <c r="AP204" s="4"/>
    </row>
    <row r="205" ht="15.75" customHeight="1">
      <c r="AI205" s="4"/>
      <c r="AJ205" s="4"/>
      <c r="AK205" s="4"/>
      <c r="AL205" s="4"/>
      <c r="AM205" s="4"/>
      <c r="AN205" s="4"/>
      <c r="AO205" s="4"/>
      <c r="AP205" s="4"/>
    </row>
    <row r="206" ht="15.75" customHeight="1">
      <c r="AI206" s="4"/>
      <c r="AJ206" s="4"/>
      <c r="AK206" s="4"/>
      <c r="AL206" s="4"/>
      <c r="AM206" s="4"/>
      <c r="AN206" s="4"/>
      <c r="AO206" s="4"/>
      <c r="AP206" s="4"/>
    </row>
    <row r="207" ht="15.75" customHeight="1">
      <c r="AI207" s="4"/>
      <c r="AJ207" s="4"/>
      <c r="AK207" s="4"/>
      <c r="AL207" s="4"/>
      <c r="AM207" s="4"/>
      <c r="AN207" s="4"/>
      <c r="AO207" s="4"/>
      <c r="AP207" s="4"/>
    </row>
    <row r="208" ht="15.75" customHeight="1">
      <c r="AI208" s="4"/>
      <c r="AJ208" s="4"/>
      <c r="AK208" s="4"/>
      <c r="AL208" s="4"/>
      <c r="AM208" s="4"/>
      <c r="AN208" s="4"/>
      <c r="AO208" s="4"/>
      <c r="AP208" s="4"/>
    </row>
    <row r="209" ht="15.75" customHeight="1">
      <c r="AI209" s="4"/>
      <c r="AJ209" s="4"/>
      <c r="AK209" s="4"/>
      <c r="AL209" s="4"/>
      <c r="AM209" s="4"/>
      <c r="AN209" s="4"/>
      <c r="AO209" s="4"/>
      <c r="AP209" s="4"/>
    </row>
    <row r="210" ht="15.75" customHeight="1">
      <c r="AI210" s="4"/>
      <c r="AJ210" s="4"/>
      <c r="AK210" s="4"/>
      <c r="AL210" s="4"/>
      <c r="AM210" s="4"/>
      <c r="AN210" s="4"/>
      <c r="AO210" s="4"/>
      <c r="AP210" s="4"/>
    </row>
    <row r="211" ht="15.75" customHeight="1">
      <c r="AI211" s="4"/>
      <c r="AJ211" s="4"/>
      <c r="AK211" s="4"/>
      <c r="AL211" s="4"/>
      <c r="AM211" s="4"/>
      <c r="AN211" s="4"/>
      <c r="AO211" s="4"/>
      <c r="AP211" s="4"/>
    </row>
    <row r="212" ht="15.75" customHeight="1">
      <c r="AI212" s="4"/>
      <c r="AJ212" s="4"/>
      <c r="AK212" s="4"/>
      <c r="AL212" s="4"/>
      <c r="AM212" s="4"/>
      <c r="AN212" s="4"/>
      <c r="AO212" s="4"/>
      <c r="AP212" s="4"/>
    </row>
    <row r="213" ht="15.75" customHeight="1">
      <c r="AI213" s="4"/>
      <c r="AJ213" s="4"/>
      <c r="AK213" s="4"/>
      <c r="AL213" s="4"/>
      <c r="AM213" s="4"/>
      <c r="AN213" s="4"/>
      <c r="AO213" s="4"/>
      <c r="AP213" s="4"/>
    </row>
    <row r="214" ht="15.75" customHeight="1">
      <c r="AI214" s="4"/>
      <c r="AJ214" s="4"/>
      <c r="AK214" s="4"/>
      <c r="AL214" s="4"/>
      <c r="AM214" s="4"/>
      <c r="AN214" s="4"/>
      <c r="AO214" s="4"/>
      <c r="AP214" s="4"/>
    </row>
    <row r="215" ht="15.75" customHeight="1">
      <c r="AI215" s="4"/>
      <c r="AJ215" s="4"/>
      <c r="AK215" s="4"/>
      <c r="AL215" s="4"/>
      <c r="AM215" s="4"/>
      <c r="AN215" s="4"/>
      <c r="AO215" s="4"/>
      <c r="AP215" s="4"/>
    </row>
    <row r="216" ht="15.75" customHeight="1">
      <c r="AI216" s="4"/>
      <c r="AJ216" s="4"/>
      <c r="AK216" s="4"/>
      <c r="AL216" s="4"/>
      <c r="AM216" s="4"/>
      <c r="AN216" s="4"/>
      <c r="AO216" s="4"/>
      <c r="AP216" s="4"/>
    </row>
    <row r="217" ht="15.75" customHeight="1">
      <c r="AI217" s="4"/>
      <c r="AJ217" s="4"/>
      <c r="AK217" s="4"/>
      <c r="AL217" s="4"/>
      <c r="AM217" s="4"/>
      <c r="AN217" s="4"/>
      <c r="AO217" s="4"/>
      <c r="AP217" s="4"/>
    </row>
    <row r="218" ht="15.75" customHeight="1">
      <c r="AI218" s="4"/>
      <c r="AJ218" s="4"/>
      <c r="AK218" s="4"/>
      <c r="AL218" s="4"/>
      <c r="AM218" s="4"/>
      <c r="AN218" s="4"/>
      <c r="AO218" s="4"/>
      <c r="AP218" s="4"/>
    </row>
    <row r="219" ht="15.75" customHeight="1">
      <c r="AI219" s="4"/>
      <c r="AJ219" s="4"/>
      <c r="AK219" s="4"/>
      <c r="AL219" s="4"/>
      <c r="AM219" s="4"/>
      <c r="AN219" s="4"/>
      <c r="AO219" s="4"/>
      <c r="AP219" s="4"/>
    </row>
    <row r="220" ht="15.75" customHeight="1">
      <c r="AI220" s="4"/>
      <c r="AJ220" s="4"/>
      <c r="AK220" s="4"/>
      <c r="AL220" s="4"/>
      <c r="AM220" s="4"/>
      <c r="AN220" s="4"/>
      <c r="AO220" s="4"/>
      <c r="AP220" s="4"/>
    </row>
    <row r="221" ht="15.75" customHeight="1">
      <c r="AI221" s="4"/>
      <c r="AJ221" s="4"/>
      <c r="AK221" s="4"/>
      <c r="AL221" s="4"/>
      <c r="AM221" s="4"/>
      <c r="AN221" s="4"/>
      <c r="AO221" s="4"/>
      <c r="AP221" s="4"/>
    </row>
    <row r="222" ht="15.75" customHeight="1">
      <c r="AI222" s="4"/>
      <c r="AJ222" s="4"/>
      <c r="AK222" s="4"/>
      <c r="AL222" s="4"/>
      <c r="AM222" s="4"/>
      <c r="AN222" s="4"/>
      <c r="AO222" s="4"/>
      <c r="AP222" s="4"/>
    </row>
    <row r="223" ht="15.75" customHeight="1">
      <c r="AI223" s="4"/>
      <c r="AJ223" s="4"/>
      <c r="AK223" s="4"/>
      <c r="AL223" s="4"/>
      <c r="AM223" s="4"/>
      <c r="AN223" s="4"/>
      <c r="AO223" s="4"/>
      <c r="AP223" s="4"/>
    </row>
    <row r="224" ht="15.75" customHeight="1">
      <c r="AI224" s="4"/>
      <c r="AJ224" s="4"/>
      <c r="AK224" s="4"/>
      <c r="AL224" s="4"/>
      <c r="AM224" s="4"/>
      <c r="AN224" s="4"/>
      <c r="AO224" s="4"/>
      <c r="AP224" s="4"/>
    </row>
    <row r="225" ht="15.75" customHeight="1">
      <c r="AI225" s="4"/>
      <c r="AJ225" s="4"/>
      <c r="AK225" s="4"/>
      <c r="AL225" s="4"/>
      <c r="AM225" s="4"/>
      <c r="AN225" s="4"/>
      <c r="AO225" s="4"/>
      <c r="AP225" s="4"/>
    </row>
    <row r="226" ht="15.75" customHeight="1">
      <c r="AI226" s="4"/>
      <c r="AJ226" s="4"/>
      <c r="AK226" s="4"/>
      <c r="AL226" s="4"/>
      <c r="AM226" s="4"/>
      <c r="AN226" s="4"/>
      <c r="AO226" s="4"/>
      <c r="AP226" s="4"/>
    </row>
    <row r="227" ht="15.75" customHeight="1">
      <c r="AI227" s="4"/>
      <c r="AJ227" s="4"/>
      <c r="AK227" s="4"/>
      <c r="AL227" s="4"/>
      <c r="AM227" s="4"/>
      <c r="AN227" s="4"/>
      <c r="AO227" s="4"/>
      <c r="AP227" s="4"/>
    </row>
    <row r="228" ht="15.75" customHeight="1">
      <c r="AI228" s="4"/>
      <c r="AJ228" s="4"/>
      <c r="AK228" s="4"/>
      <c r="AL228" s="4"/>
      <c r="AM228" s="4"/>
      <c r="AN228" s="4"/>
      <c r="AO228" s="4"/>
      <c r="AP228" s="4"/>
    </row>
    <row r="229" ht="15.75" customHeight="1">
      <c r="AI229" s="4"/>
      <c r="AJ229" s="4"/>
      <c r="AK229" s="4"/>
      <c r="AL229" s="4"/>
      <c r="AM229" s="4"/>
      <c r="AN229" s="4"/>
      <c r="AO229" s="4"/>
      <c r="AP229" s="4"/>
    </row>
    <row r="230" ht="15.75" customHeight="1">
      <c r="AI230" s="4"/>
      <c r="AJ230" s="4"/>
      <c r="AK230" s="4"/>
      <c r="AL230" s="4"/>
      <c r="AM230" s="4"/>
      <c r="AN230" s="4"/>
      <c r="AO230" s="4"/>
      <c r="AP230" s="4"/>
    </row>
    <row r="231" ht="15.75" customHeight="1">
      <c r="AI231" s="4"/>
      <c r="AJ231" s="4"/>
      <c r="AK231" s="4"/>
      <c r="AL231" s="4"/>
      <c r="AM231" s="4"/>
      <c r="AN231" s="4"/>
      <c r="AO231" s="4"/>
      <c r="AP231" s="4"/>
    </row>
    <row r="232" ht="15.75" customHeight="1">
      <c r="AI232" s="4"/>
      <c r="AJ232" s="4"/>
      <c r="AK232" s="4"/>
      <c r="AL232" s="4"/>
      <c r="AM232" s="4"/>
      <c r="AN232" s="4"/>
      <c r="AO232" s="4"/>
      <c r="AP232" s="4"/>
    </row>
    <row r="233" ht="15.75" customHeight="1">
      <c r="AI233" s="4"/>
      <c r="AJ233" s="4"/>
      <c r="AK233" s="4"/>
      <c r="AL233" s="4"/>
      <c r="AM233" s="4"/>
      <c r="AN233" s="4"/>
      <c r="AO233" s="4"/>
      <c r="AP233" s="4"/>
    </row>
    <row r="234" ht="15.75" customHeight="1">
      <c r="AI234" s="4"/>
      <c r="AJ234" s="4"/>
      <c r="AK234" s="4"/>
      <c r="AL234" s="4"/>
      <c r="AM234" s="4"/>
      <c r="AN234" s="4"/>
      <c r="AO234" s="4"/>
      <c r="AP234" s="4"/>
    </row>
    <row r="235" ht="15.75" customHeight="1">
      <c r="AI235" s="4"/>
      <c r="AJ235" s="4"/>
      <c r="AK235" s="4"/>
      <c r="AL235" s="4"/>
      <c r="AM235" s="4"/>
      <c r="AN235" s="4"/>
      <c r="AO235" s="4"/>
      <c r="AP235" s="4"/>
    </row>
    <row r="236" ht="15.75" customHeight="1">
      <c r="AI236" s="4"/>
      <c r="AJ236" s="4"/>
      <c r="AK236" s="4"/>
      <c r="AL236" s="4"/>
      <c r="AM236" s="4"/>
      <c r="AN236" s="4"/>
      <c r="AO236" s="4"/>
      <c r="AP236" s="4"/>
    </row>
    <row r="237" ht="15.75" customHeight="1">
      <c r="AI237" s="4"/>
      <c r="AJ237" s="4"/>
      <c r="AK237" s="4"/>
      <c r="AL237" s="4"/>
      <c r="AM237" s="4"/>
      <c r="AN237" s="4"/>
      <c r="AO237" s="4"/>
      <c r="AP237" s="4"/>
    </row>
    <row r="238" ht="15.75" customHeight="1">
      <c r="AI238" s="4"/>
      <c r="AJ238" s="4"/>
      <c r="AK238" s="4"/>
      <c r="AL238" s="4"/>
      <c r="AM238" s="4"/>
      <c r="AN238" s="4"/>
      <c r="AO238" s="4"/>
      <c r="AP238" s="4"/>
    </row>
    <row r="239" ht="15.75" customHeight="1">
      <c r="AI239" s="4"/>
      <c r="AJ239" s="4"/>
      <c r="AK239" s="4"/>
      <c r="AL239" s="4"/>
      <c r="AM239" s="4"/>
      <c r="AN239" s="4"/>
      <c r="AO239" s="4"/>
      <c r="AP239" s="4"/>
    </row>
    <row r="240" ht="15.75" customHeight="1">
      <c r="AI240" s="4"/>
      <c r="AJ240" s="4"/>
      <c r="AK240" s="4"/>
      <c r="AL240" s="4"/>
      <c r="AM240" s="4"/>
      <c r="AN240" s="4"/>
      <c r="AO240" s="4"/>
      <c r="AP240" s="4"/>
    </row>
    <row r="241" ht="15.75" customHeight="1">
      <c r="AI241" s="4"/>
      <c r="AJ241" s="4"/>
      <c r="AK241" s="4"/>
      <c r="AL241" s="4"/>
      <c r="AM241" s="4"/>
      <c r="AN241" s="4"/>
      <c r="AO241" s="4"/>
      <c r="AP241" s="4"/>
    </row>
    <row r="242" ht="15.75" customHeight="1">
      <c r="AI242" s="4"/>
      <c r="AJ242" s="4"/>
      <c r="AK242" s="4"/>
      <c r="AL242" s="4"/>
      <c r="AM242" s="4"/>
      <c r="AN242" s="4"/>
      <c r="AO242" s="4"/>
      <c r="AP242" s="4"/>
    </row>
    <row r="243" ht="15.75" customHeight="1">
      <c r="AI243" s="4"/>
      <c r="AJ243" s="4"/>
      <c r="AK243" s="4"/>
      <c r="AL243" s="4"/>
      <c r="AM243" s="4"/>
      <c r="AN243" s="4"/>
      <c r="AO243" s="4"/>
      <c r="AP243" s="4"/>
    </row>
    <row r="244" ht="15.75" customHeight="1">
      <c r="AI244" s="4"/>
      <c r="AJ244" s="4"/>
      <c r="AK244" s="4"/>
      <c r="AL244" s="4"/>
      <c r="AM244" s="4"/>
      <c r="AN244" s="4"/>
      <c r="AO244" s="4"/>
      <c r="AP244" s="4"/>
    </row>
    <row r="245" ht="15.75" customHeight="1">
      <c r="AI245" s="4"/>
      <c r="AJ245" s="4"/>
      <c r="AK245" s="4"/>
      <c r="AL245" s="4"/>
      <c r="AM245" s="4"/>
      <c r="AN245" s="4"/>
      <c r="AO245" s="4"/>
      <c r="AP245" s="4"/>
    </row>
    <row r="246" ht="15.75" customHeight="1">
      <c r="AI246" s="4"/>
      <c r="AJ246" s="4"/>
      <c r="AK246" s="4"/>
      <c r="AL246" s="4"/>
      <c r="AM246" s="4"/>
      <c r="AN246" s="4"/>
      <c r="AO246" s="4"/>
      <c r="AP246" s="4"/>
    </row>
    <row r="247" ht="15.75" customHeight="1">
      <c r="AI247" s="4"/>
      <c r="AJ247" s="4"/>
      <c r="AK247" s="4"/>
      <c r="AL247" s="4"/>
      <c r="AM247" s="4"/>
      <c r="AN247" s="4"/>
      <c r="AO247" s="4"/>
      <c r="AP247" s="4"/>
    </row>
    <row r="248" ht="15.75" customHeight="1">
      <c r="AI248" s="4"/>
      <c r="AJ248" s="4"/>
      <c r="AK248" s="4"/>
      <c r="AL248" s="4"/>
      <c r="AM248" s="4"/>
      <c r="AN248" s="4"/>
      <c r="AO248" s="4"/>
      <c r="AP248" s="4"/>
    </row>
    <row r="249" ht="15.75" customHeight="1">
      <c r="AI249" s="4"/>
      <c r="AJ249" s="4"/>
      <c r="AK249" s="4"/>
      <c r="AL249" s="4"/>
      <c r="AM249" s="4"/>
      <c r="AN249" s="4"/>
      <c r="AO249" s="4"/>
      <c r="AP249" s="4"/>
    </row>
    <row r="250" ht="15.75" customHeight="1">
      <c r="AI250" s="4"/>
      <c r="AJ250" s="4"/>
      <c r="AK250" s="4"/>
      <c r="AL250" s="4"/>
      <c r="AM250" s="4"/>
      <c r="AN250" s="4"/>
      <c r="AO250" s="4"/>
      <c r="AP250" s="4"/>
    </row>
    <row r="251" ht="15.75" customHeight="1">
      <c r="AI251" s="4"/>
      <c r="AJ251" s="4"/>
      <c r="AK251" s="4"/>
      <c r="AL251" s="4"/>
      <c r="AM251" s="4"/>
      <c r="AN251" s="4"/>
      <c r="AO251" s="4"/>
      <c r="AP251" s="4"/>
    </row>
    <row r="252" ht="15.75" customHeight="1">
      <c r="AI252" s="4"/>
      <c r="AJ252" s="4"/>
      <c r="AK252" s="4"/>
      <c r="AL252" s="4"/>
      <c r="AM252" s="4"/>
      <c r="AN252" s="4"/>
      <c r="AO252" s="4"/>
      <c r="AP252" s="4"/>
    </row>
    <row r="253" ht="15.75" customHeight="1">
      <c r="AI253" s="4"/>
      <c r="AJ253" s="4"/>
      <c r="AK253" s="4"/>
      <c r="AL253" s="4"/>
      <c r="AM253" s="4"/>
      <c r="AN253" s="4"/>
      <c r="AO253" s="4"/>
      <c r="AP253" s="4"/>
    </row>
    <row r="254" ht="15.75" customHeight="1">
      <c r="AI254" s="4"/>
      <c r="AJ254" s="4"/>
      <c r="AK254" s="4"/>
      <c r="AL254" s="4"/>
      <c r="AM254" s="4"/>
      <c r="AN254" s="4"/>
      <c r="AO254" s="4"/>
      <c r="AP254" s="4"/>
    </row>
    <row r="255" ht="15.75" customHeight="1">
      <c r="AI255" s="4"/>
      <c r="AJ255" s="4"/>
      <c r="AK255" s="4"/>
      <c r="AL255" s="4"/>
      <c r="AM255" s="4"/>
      <c r="AN255" s="4"/>
      <c r="AO255" s="4"/>
      <c r="AP255" s="4"/>
    </row>
    <row r="256" ht="15.75" customHeight="1">
      <c r="AI256" s="4"/>
      <c r="AJ256" s="4"/>
      <c r="AK256" s="4"/>
      <c r="AL256" s="4"/>
      <c r="AM256" s="4"/>
      <c r="AN256" s="4"/>
      <c r="AO256" s="4"/>
      <c r="AP256" s="4"/>
    </row>
    <row r="257" ht="15.75" customHeight="1">
      <c r="AI257" s="4"/>
      <c r="AJ257" s="4"/>
      <c r="AK257" s="4"/>
      <c r="AL257" s="4"/>
      <c r="AM257" s="4"/>
      <c r="AN257" s="4"/>
      <c r="AO257" s="4"/>
      <c r="AP257" s="4"/>
    </row>
    <row r="258" ht="15.75" customHeight="1">
      <c r="AI258" s="4"/>
      <c r="AJ258" s="4"/>
      <c r="AK258" s="4"/>
      <c r="AL258" s="4"/>
      <c r="AM258" s="4"/>
      <c r="AN258" s="4"/>
      <c r="AO258" s="4"/>
      <c r="AP258" s="4"/>
    </row>
    <row r="259" ht="15.75" customHeight="1">
      <c r="AI259" s="4"/>
      <c r="AJ259" s="4"/>
      <c r="AK259" s="4"/>
      <c r="AL259" s="4"/>
      <c r="AM259" s="4"/>
      <c r="AN259" s="4"/>
      <c r="AO259" s="4"/>
      <c r="AP259" s="4"/>
    </row>
    <row r="260" ht="15.75" customHeight="1">
      <c r="AI260" s="4"/>
      <c r="AJ260" s="4"/>
      <c r="AK260" s="4"/>
      <c r="AL260" s="4"/>
      <c r="AM260" s="4"/>
      <c r="AN260" s="4"/>
      <c r="AO260" s="4"/>
      <c r="AP260" s="4"/>
    </row>
    <row r="261" ht="15.75" customHeight="1">
      <c r="AI261" s="4"/>
      <c r="AJ261" s="4"/>
      <c r="AK261" s="4"/>
      <c r="AL261" s="4"/>
      <c r="AM261" s="4"/>
      <c r="AN261" s="4"/>
      <c r="AO261" s="4"/>
      <c r="AP261" s="4"/>
    </row>
    <row r="262" ht="15.75" customHeight="1">
      <c r="AI262" s="4"/>
      <c r="AJ262" s="4"/>
      <c r="AK262" s="4"/>
      <c r="AL262" s="4"/>
      <c r="AM262" s="4"/>
      <c r="AN262" s="4"/>
      <c r="AO262" s="4"/>
      <c r="AP262" s="4"/>
    </row>
    <row r="263" ht="15.75" customHeight="1">
      <c r="AI263" s="4"/>
      <c r="AJ263" s="4"/>
      <c r="AK263" s="4"/>
      <c r="AL263" s="4"/>
      <c r="AM263" s="4"/>
      <c r="AN263" s="4"/>
      <c r="AO263" s="4"/>
      <c r="AP263" s="4"/>
    </row>
    <row r="264" ht="15.75" customHeight="1">
      <c r="AI264" s="4"/>
      <c r="AJ264" s="4"/>
      <c r="AK264" s="4"/>
      <c r="AL264" s="4"/>
      <c r="AM264" s="4"/>
      <c r="AN264" s="4"/>
      <c r="AO264" s="4"/>
      <c r="AP264" s="4"/>
    </row>
    <row r="265" ht="15.75" customHeight="1">
      <c r="AI265" s="4"/>
      <c r="AJ265" s="4"/>
      <c r="AK265" s="4"/>
      <c r="AL265" s="4"/>
      <c r="AM265" s="4"/>
      <c r="AN265" s="4"/>
      <c r="AO265" s="4"/>
      <c r="AP265" s="4"/>
    </row>
    <row r="266" ht="15.75" customHeight="1">
      <c r="AI266" s="4"/>
      <c r="AJ266" s="4"/>
      <c r="AK266" s="4"/>
      <c r="AL266" s="4"/>
      <c r="AM266" s="4"/>
      <c r="AN266" s="4"/>
      <c r="AO266" s="4"/>
      <c r="AP266" s="4"/>
    </row>
    <row r="267" ht="15.75" customHeight="1">
      <c r="AI267" s="4"/>
      <c r="AJ267" s="4"/>
      <c r="AK267" s="4"/>
      <c r="AL267" s="4"/>
      <c r="AM267" s="4"/>
      <c r="AN267" s="4"/>
      <c r="AO267" s="4"/>
      <c r="AP267" s="4"/>
    </row>
    <row r="268" ht="15.75" customHeight="1">
      <c r="AI268" s="4"/>
      <c r="AJ268" s="4"/>
      <c r="AK268" s="4"/>
      <c r="AL268" s="4"/>
      <c r="AM268" s="4"/>
      <c r="AN268" s="4"/>
      <c r="AO268" s="4"/>
      <c r="AP268" s="4"/>
    </row>
    <row r="269" ht="15.75" customHeight="1">
      <c r="AI269" s="4"/>
      <c r="AJ269" s="4"/>
      <c r="AK269" s="4"/>
      <c r="AL269" s="4"/>
      <c r="AM269" s="4"/>
      <c r="AN269" s="4"/>
      <c r="AO269" s="4"/>
      <c r="AP269" s="4"/>
    </row>
    <row r="270" ht="15.75" customHeight="1">
      <c r="AI270" s="4"/>
      <c r="AJ270" s="4"/>
      <c r="AK270" s="4"/>
      <c r="AL270" s="4"/>
      <c r="AM270" s="4"/>
      <c r="AN270" s="4"/>
      <c r="AO270" s="4"/>
      <c r="AP270" s="4"/>
    </row>
    <row r="271" ht="15.75" customHeight="1">
      <c r="AI271" s="4"/>
      <c r="AJ271" s="4"/>
      <c r="AK271" s="4"/>
      <c r="AL271" s="4"/>
      <c r="AM271" s="4"/>
      <c r="AN271" s="4"/>
      <c r="AO271" s="4"/>
      <c r="AP271" s="4"/>
    </row>
    <row r="272" ht="15.75" customHeight="1">
      <c r="AI272" s="4"/>
      <c r="AJ272" s="4"/>
      <c r="AK272" s="4"/>
      <c r="AL272" s="4"/>
      <c r="AM272" s="4"/>
      <c r="AN272" s="4"/>
      <c r="AO272" s="4"/>
      <c r="AP272" s="4"/>
    </row>
    <row r="273" ht="15.75" customHeight="1">
      <c r="AI273" s="4"/>
      <c r="AJ273" s="4"/>
      <c r="AK273" s="4"/>
      <c r="AL273" s="4"/>
      <c r="AM273" s="4"/>
      <c r="AN273" s="4"/>
      <c r="AO273" s="4"/>
      <c r="AP273" s="4"/>
    </row>
    <row r="274" ht="15.75" customHeight="1">
      <c r="AI274" s="4"/>
      <c r="AJ274" s="4"/>
      <c r="AK274" s="4"/>
      <c r="AL274" s="4"/>
      <c r="AM274" s="4"/>
      <c r="AN274" s="4"/>
      <c r="AO274" s="4"/>
      <c r="AP274" s="4"/>
    </row>
    <row r="275" ht="15.75" customHeight="1">
      <c r="AI275" s="4"/>
      <c r="AJ275" s="4"/>
      <c r="AK275" s="4"/>
      <c r="AL275" s="4"/>
      <c r="AM275" s="4"/>
      <c r="AN275" s="4"/>
      <c r="AO275" s="4"/>
      <c r="AP275" s="4"/>
    </row>
    <row r="276" ht="15.75" customHeight="1">
      <c r="AI276" s="4"/>
      <c r="AJ276" s="4"/>
      <c r="AK276" s="4"/>
      <c r="AL276" s="4"/>
      <c r="AM276" s="4"/>
      <c r="AN276" s="4"/>
      <c r="AO276" s="4"/>
      <c r="AP276" s="4"/>
    </row>
    <row r="277" ht="15.75" customHeight="1">
      <c r="AI277" s="4"/>
      <c r="AJ277" s="4"/>
      <c r="AK277" s="4"/>
      <c r="AL277" s="4"/>
      <c r="AM277" s="4"/>
      <c r="AN277" s="4"/>
      <c r="AO277" s="4"/>
      <c r="AP277" s="4"/>
    </row>
    <row r="278" ht="15.75" customHeight="1">
      <c r="AI278" s="4"/>
      <c r="AJ278" s="4"/>
      <c r="AK278" s="4"/>
      <c r="AL278" s="4"/>
      <c r="AM278" s="4"/>
      <c r="AN278" s="4"/>
      <c r="AO278" s="4"/>
      <c r="AP278" s="4"/>
    </row>
    <row r="279" ht="15.75" customHeight="1">
      <c r="AI279" s="4"/>
      <c r="AJ279" s="4"/>
      <c r="AK279" s="4"/>
      <c r="AL279" s="4"/>
      <c r="AM279" s="4"/>
      <c r="AN279" s="4"/>
      <c r="AO279" s="4"/>
      <c r="AP279" s="4"/>
    </row>
    <row r="280" ht="15.75" customHeight="1">
      <c r="AI280" s="4"/>
      <c r="AJ280" s="4"/>
      <c r="AK280" s="4"/>
      <c r="AL280" s="4"/>
      <c r="AM280" s="4"/>
      <c r="AN280" s="4"/>
      <c r="AO280" s="4"/>
      <c r="AP280" s="4"/>
    </row>
    <row r="281" ht="15.75" customHeight="1">
      <c r="AI281" s="4"/>
      <c r="AJ281" s="4"/>
      <c r="AK281" s="4"/>
      <c r="AL281" s="4"/>
      <c r="AM281" s="4"/>
      <c r="AN281" s="4"/>
      <c r="AO281" s="4"/>
      <c r="AP281" s="4"/>
    </row>
    <row r="282" ht="15.75" customHeight="1">
      <c r="AI282" s="4"/>
      <c r="AJ282" s="4"/>
      <c r="AK282" s="4"/>
      <c r="AL282" s="4"/>
      <c r="AM282" s="4"/>
      <c r="AN282" s="4"/>
      <c r="AO282" s="4"/>
      <c r="AP282" s="4"/>
    </row>
    <row r="283" ht="15.75" customHeight="1">
      <c r="AI283" s="4"/>
      <c r="AJ283" s="4"/>
      <c r="AK283" s="4"/>
      <c r="AL283" s="4"/>
      <c r="AM283" s="4"/>
      <c r="AN283" s="4"/>
      <c r="AO283" s="4"/>
      <c r="AP283" s="4"/>
    </row>
    <row r="284" ht="15.75" customHeight="1">
      <c r="AI284" s="4"/>
      <c r="AJ284" s="4"/>
      <c r="AK284" s="4"/>
      <c r="AL284" s="4"/>
      <c r="AM284" s="4"/>
      <c r="AN284" s="4"/>
      <c r="AO284" s="4"/>
      <c r="AP284" s="4"/>
    </row>
    <row r="285" ht="15.75" customHeight="1">
      <c r="AI285" s="4"/>
      <c r="AJ285" s="4"/>
      <c r="AK285" s="4"/>
      <c r="AL285" s="4"/>
      <c r="AM285" s="4"/>
      <c r="AN285" s="4"/>
      <c r="AO285" s="4"/>
      <c r="AP285" s="4"/>
    </row>
    <row r="286" ht="15.75" customHeight="1">
      <c r="AI286" s="4"/>
      <c r="AJ286" s="4"/>
      <c r="AK286" s="4"/>
      <c r="AL286" s="4"/>
      <c r="AM286" s="4"/>
      <c r="AN286" s="4"/>
      <c r="AO286" s="4"/>
      <c r="AP286" s="4"/>
    </row>
    <row r="287" ht="15.75" customHeight="1">
      <c r="AI287" s="4"/>
      <c r="AJ287" s="4"/>
      <c r="AK287" s="4"/>
      <c r="AL287" s="4"/>
      <c r="AM287" s="4"/>
      <c r="AN287" s="4"/>
      <c r="AO287" s="4"/>
      <c r="AP287" s="4"/>
    </row>
    <row r="288" ht="15.75" customHeight="1">
      <c r="AI288" s="4"/>
      <c r="AJ288" s="4"/>
      <c r="AK288" s="4"/>
      <c r="AL288" s="4"/>
      <c r="AM288" s="4"/>
      <c r="AN288" s="4"/>
      <c r="AO288" s="4"/>
      <c r="AP288" s="4"/>
    </row>
    <row r="289" ht="15.75" customHeight="1">
      <c r="AI289" s="4"/>
      <c r="AJ289" s="4"/>
      <c r="AK289" s="4"/>
      <c r="AL289" s="4"/>
      <c r="AM289" s="4"/>
      <c r="AN289" s="4"/>
      <c r="AO289" s="4"/>
      <c r="AP289" s="4"/>
    </row>
    <row r="290" ht="15.75" customHeight="1">
      <c r="AI290" s="4"/>
      <c r="AJ290" s="4"/>
      <c r="AK290" s="4"/>
      <c r="AL290" s="4"/>
      <c r="AM290" s="4"/>
      <c r="AN290" s="4"/>
      <c r="AO290" s="4"/>
      <c r="AP290" s="4"/>
    </row>
    <row r="291" ht="15.75" customHeight="1">
      <c r="AI291" s="4"/>
      <c r="AJ291" s="4"/>
      <c r="AK291" s="4"/>
      <c r="AL291" s="4"/>
      <c r="AM291" s="4"/>
      <c r="AN291" s="4"/>
      <c r="AO291" s="4"/>
      <c r="AP291" s="4"/>
    </row>
    <row r="292" ht="15.75" customHeight="1">
      <c r="AI292" s="4"/>
      <c r="AJ292" s="4"/>
      <c r="AK292" s="4"/>
      <c r="AL292" s="4"/>
      <c r="AM292" s="4"/>
      <c r="AN292" s="4"/>
      <c r="AO292" s="4"/>
      <c r="AP292" s="4"/>
    </row>
    <row r="293" ht="15.75" customHeight="1">
      <c r="AI293" s="4"/>
      <c r="AJ293" s="4"/>
      <c r="AK293" s="4"/>
      <c r="AL293" s="4"/>
      <c r="AM293" s="4"/>
      <c r="AN293" s="4"/>
      <c r="AO293" s="4"/>
      <c r="AP293" s="4"/>
    </row>
    <row r="294" ht="15.75" customHeight="1">
      <c r="AI294" s="4"/>
      <c r="AJ294" s="4"/>
      <c r="AK294" s="4"/>
      <c r="AL294" s="4"/>
      <c r="AM294" s="4"/>
      <c r="AN294" s="4"/>
      <c r="AO294" s="4"/>
      <c r="AP294" s="4"/>
    </row>
    <row r="295" ht="15.75" customHeight="1">
      <c r="AI295" s="4"/>
      <c r="AJ295" s="4"/>
      <c r="AK295" s="4"/>
      <c r="AL295" s="4"/>
      <c r="AM295" s="4"/>
      <c r="AN295" s="4"/>
      <c r="AO295" s="4"/>
      <c r="AP295" s="4"/>
    </row>
    <row r="296" ht="15.75" customHeight="1">
      <c r="AI296" s="4"/>
      <c r="AJ296" s="4"/>
      <c r="AK296" s="4"/>
      <c r="AL296" s="4"/>
      <c r="AM296" s="4"/>
      <c r="AN296" s="4"/>
      <c r="AO296" s="4"/>
      <c r="AP296" s="4"/>
    </row>
    <row r="297" ht="15.75" customHeight="1">
      <c r="AI297" s="4"/>
      <c r="AJ297" s="4"/>
      <c r="AK297" s="4"/>
      <c r="AL297" s="4"/>
      <c r="AM297" s="4"/>
      <c r="AN297" s="4"/>
      <c r="AO297" s="4"/>
      <c r="AP297" s="4"/>
    </row>
    <row r="298" ht="15.75" customHeight="1">
      <c r="AI298" s="4"/>
      <c r="AJ298" s="4"/>
      <c r="AK298" s="4"/>
      <c r="AL298" s="4"/>
      <c r="AM298" s="4"/>
      <c r="AN298" s="4"/>
      <c r="AO298" s="4"/>
      <c r="AP298" s="4"/>
    </row>
    <row r="299" ht="15.75" customHeight="1">
      <c r="AI299" s="4"/>
      <c r="AJ299" s="4"/>
      <c r="AK299" s="4"/>
      <c r="AL299" s="4"/>
      <c r="AM299" s="4"/>
      <c r="AN299" s="4"/>
      <c r="AO299" s="4"/>
      <c r="AP299" s="4"/>
    </row>
    <row r="300" ht="15.75" customHeight="1">
      <c r="AI300" s="4"/>
      <c r="AJ300" s="4"/>
      <c r="AK300" s="4"/>
      <c r="AL300" s="4"/>
      <c r="AM300" s="4"/>
      <c r="AN300" s="4"/>
      <c r="AO300" s="4"/>
      <c r="AP300" s="4"/>
    </row>
    <row r="301" ht="15.75" customHeight="1">
      <c r="AI301" s="4"/>
      <c r="AJ301" s="4"/>
      <c r="AK301" s="4"/>
      <c r="AL301" s="4"/>
      <c r="AM301" s="4"/>
      <c r="AN301" s="4"/>
      <c r="AO301" s="4"/>
      <c r="AP301" s="4"/>
    </row>
    <row r="302" ht="15.75" customHeight="1">
      <c r="AI302" s="4"/>
      <c r="AJ302" s="4"/>
      <c r="AK302" s="4"/>
      <c r="AL302" s="4"/>
      <c r="AM302" s="4"/>
      <c r="AN302" s="4"/>
      <c r="AO302" s="4"/>
      <c r="AP302" s="4"/>
    </row>
    <row r="303" ht="15.75" customHeight="1">
      <c r="AI303" s="4"/>
      <c r="AJ303" s="4"/>
      <c r="AK303" s="4"/>
      <c r="AL303" s="4"/>
      <c r="AM303" s="4"/>
      <c r="AN303" s="4"/>
      <c r="AO303" s="4"/>
      <c r="AP303" s="4"/>
    </row>
    <row r="304" ht="15.75" customHeight="1">
      <c r="AI304" s="4"/>
      <c r="AJ304" s="4"/>
      <c r="AK304" s="4"/>
      <c r="AL304" s="4"/>
      <c r="AM304" s="4"/>
      <c r="AN304" s="4"/>
      <c r="AO304" s="4"/>
      <c r="AP304" s="4"/>
    </row>
    <row r="305" ht="15.75" customHeight="1">
      <c r="AI305" s="4"/>
      <c r="AJ305" s="4"/>
      <c r="AK305" s="4"/>
      <c r="AL305" s="4"/>
      <c r="AM305" s="4"/>
      <c r="AN305" s="4"/>
      <c r="AO305" s="4"/>
      <c r="AP305" s="4"/>
    </row>
    <row r="306" ht="15.75" customHeight="1">
      <c r="AI306" s="4"/>
      <c r="AJ306" s="4"/>
      <c r="AK306" s="4"/>
      <c r="AL306" s="4"/>
      <c r="AM306" s="4"/>
      <c r="AN306" s="4"/>
      <c r="AO306" s="4"/>
      <c r="AP306" s="4"/>
    </row>
    <row r="307" ht="15.75" customHeight="1">
      <c r="AI307" s="4"/>
      <c r="AJ307" s="4"/>
      <c r="AK307" s="4"/>
      <c r="AL307" s="4"/>
      <c r="AM307" s="4"/>
      <c r="AN307" s="4"/>
      <c r="AO307" s="4"/>
      <c r="AP307" s="4"/>
    </row>
    <row r="308" ht="15.75" customHeight="1">
      <c r="AI308" s="4"/>
      <c r="AJ308" s="4"/>
      <c r="AK308" s="4"/>
      <c r="AL308" s="4"/>
      <c r="AM308" s="4"/>
      <c r="AN308" s="4"/>
      <c r="AO308" s="4"/>
      <c r="AP308" s="4"/>
    </row>
    <row r="309" ht="15.75" customHeight="1">
      <c r="AI309" s="4"/>
      <c r="AJ309" s="4"/>
      <c r="AK309" s="4"/>
      <c r="AL309" s="4"/>
      <c r="AM309" s="4"/>
      <c r="AN309" s="4"/>
      <c r="AO309" s="4"/>
      <c r="AP309" s="4"/>
    </row>
    <row r="310" ht="15.75" customHeight="1">
      <c r="AI310" s="4"/>
      <c r="AJ310" s="4"/>
      <c r="AK310" s="4"/>
      <c r="AL310" s="4"/>
      <c r="AM310" s="4"/>
      <c r="AN310" s="4"/>
      <c r="AO310" s="4"/>
      <c r="AP310" s="4"/>
    </row>
    <row r="311" ht="15.75" customHeight="1">
      <c r="AI311" s="4"/>
      <c r="AJ311" s="4"/>
      <c r="AK311" s="4"/>
      <c r="AL311" s="4"/>
      <c r="AM311" s="4"/>
      <c r="AN311" s="4"/>
      <c r="AO311" s="4"/>
      <c r="AP311" s="4"/>
    </row>
    <row r="312" ht="15.75" customHeight="1">
      <c r="AI312" s="4"/>
      <c r="AJ312" s="4"/>
      <c r="AK312" s="4"/>
      <c r="AL312" s="4"/>
      <c r="AM312" s="4"/>
      <c r="AN312" s="4"/>
      <c r="AO312" s="4"/>
      <c r="AP312" s="4"/>
    </row>
    <row r="313" ht="15.75" customHeight="1">
      <c r="AI313" s="4"/>
      <c r="AJ313" s="4"/>
      <c r="AK313" s="4"/>
      <c r="AL313" s="4"/>
      <c r="AM313" s="4"/>
      <c r="AN313" s="4"/>
      <c r="AO313" s="4"/>
      <c r="AP313" s="4"/>
    </row>
    <row r="314" ht="15.75" customHeight="1">
      <c r="AI314" s="4"/>
      <c r="AJ314" s="4"/>
      <c r="AK314" s="4"/>
      <c r="AL314" s="4"/>
      <c r="AM314" s="4"/>
      <c r="AN314" s="4"/>
      <c r="AO314" s="4"/>
      <c r="AP314" s="4"/>
    </row>
    <row r="315" ht="15.75" customHeight="1">
      <c r="AI315" s="4"/>
      <c r="AJ315" s="4"/>
      <c r="AK315" s="4"/>
      <c r="AL315" s="4"/>
      <c r="AM315" s="4"/>
      <c r="AN315" s="4"/>
      <c r="AO315" s="4"/>
      <c r="AP315" s="4"/>
    </row>
    <row r="316" ht="15.75" customHeight="1">
      <c r="AI316" s="4"/>
      <c r="AJ316" s="4"/>
      <c r="AK316" s="4"/>
      <c r="AL316" s="4"/>
      <c r="AM316" s="4"/>
      <c r="AN316" s="4"/>
      <c r="AO316" s="4"/>
      <c r="AP316" s="4"/>
    </row>
    <row r="317" ht="15.75" customHeight="1">
      <c r="AI317" s="4"/>
      <c r="AJ317" s="4"/>
      <c r="AK317" s="4"/>
      <c r="AL317" s="4"/>
      <c r="AM317" s="4"/>
      <c r="AN317" s="4"/>
      <c r="AO317" s="4"/>
      <c r="AP317" s="4"/>
    </row>
    <row r="318" ht="15.75" customHeight="1">
      <c r="AI318" s="4"/>
      <c r="AJ318" s="4"/>
      <c r="AK318" s="4"/>
      <c r="AL318" s="4"/>
      <c r="AM318" s="4"/>
      <c r="AN318" s="4"/>
      <c r="AO318" s="4"/>
      <c r="AP318" s="4"/>
    </row>
    <row r="319" ht="15.75" customHeight="1">
      <c r="AI319" s="4"/>
      <c r="AJ319" s="4"/>
      <c r="AK319" s="4"/>
      <c r="AL319" s="4"/>
      <c r="AM319" s="4"/>
      <c r="AN319" s="4"/>
      <c r="AO319" s="4"/>
      <c r="AP319" s="4"/>
    </row>
    <row r="320" ht="15.75" customHeight="1">
      <c r="AI320" s="4"/>
      <c r="AJ320" s="4"/>
      <c r="AK320" s="4"/>
      <c r="AL320" s="4"/>
      <c r="AM320" s="4"/>
      <c r="AN320" s="4"/>
      <c r="AO320" s="4"/>
      <c r="AP320" s="4"/>
    </row>
    <row r="321" ht="15.75" customHeight="1">
      <c r="AI321" s="4"/>
      <c r="AJ321" s="4"/>
      <c r="AK321" s="4"/>
      <c r="AL321" s="4"/>
      <c r="AM321" s="4"/>
      <c r="AN321" s="4"/>
      <c r="AO321" s="4"/>
      <c r="AP321" s="4"/>
    </row>
    <row r="322" ht="15.75" customHeight="1">
      <c r="AI322" s="4"/>
      <c r="AJ322" s="4"/>
      <c r="AK322" s="4"/>
      <c r="AL322" s="4"/>
      <c r="AM322" s="4"/>
      <c r="AN322" s="4"/>
      <c r="AO322" s="4"/>
      <c r="AP322" s="4"/>
    </row>
    <row r="323" ht="15.75" customHeight="1">
      <c r="AI323" s="4"/>
      <c r="AJ323" s="4"/>
      <c r="AK323" s="4"/>
      <c r="AL323" s="4"/>
      <c r="AM323" s="4"/>
      <c r="AN323" s="4"/>
      <c r="AO323" s="4"/>
      <c r="AP323" s="4"/>
    </row>
    <row r="324" ht="15.75" customHeight="1">
      <c r="AI324" s="4"/>
      <c r="AJ324" s="4"/>
      <c r="AK324" s="4"/>
      <c r="AL324" s="4"/>
      <c r="AM324" s="4"/>
      <c r="AN324" s="4"/>
      <c r="AO324" s="4"/>
      <c r="AP324" s="4"/>
    </row>
    <row r="325" ht="15.75" customHeight="1">
      <c r="AI325" s="4"/>
      <c r="AJ325" s="4"/>
      <c r="AK325" s="4"/>
      <c r="AL325" s="4"/>
      <c r="AM325" s="4"/>
      <c r="AN325" s="4"/>
      <c r="AO325" s="4"/>
      <c r="AP325" s="4"/>
    </row>
    <row r="326" ht="15.75" customHeight="1">
      <c r="AI326" s="4"/>
      <c r="AJ326" s="4"/>
      <c r="AK326" s="4"/>
      <c r="AL326" s="4"/>
      <c r="AM326" s="4"/>
      <c r="AN326" s="4"/>
      <c r="AO326" s="4"/>
      <c r="AP326" s="4"/>
    </row>
    <row r="327" ht="15.75" customHeight="1">
      <c r="AI327" s="4"/>
      <c r="AJ327" s="4"/>
      <c r="AK327" s="4"/>
      <c r="AL327" s="4"/>
      <c r="AM327" s="4"/>
      <c r="AN327" s="4"/>
      <c r="AO327" s="4"/>
      <c r="AP327" s="4"/>
    </row>
    <row r="328" ht="15.75" customHeight="1">
      <c r="AI328" s="4"/>
      <c r="AJ328" s="4"/>
      <c r="AK328" s="4"/>
      <c r="AL328" s="4"/>
      <c r="AM328" s="4"/>
      <c r="AN328" s="4"/>
      <c r="AO328" s="4"/>
      <c r="AP328" s="4"/>
    </row>
    <row r="329" ht="15.75" customHeight="1">
      <c r="AI329" s="4"/>
      <c r="AJ329" s="4"/>
      <c r="AK329" s="4"/>
      <c r="AL329" s="4"/>
      <c r="AM329" s="4"/>
      <c r="AN329" s="4"/>
      <c r="AO329" s="4"/>
      <c r="AP329" s="4"/>
    </row>
    <row r="330" ht="15.75" customHeight="1">
      <c r="AI330" s="4"/>
      <c r="AJ330" s="4"/>
      <c r="AK330" s="4"/>
      <c r="AL330" s="4"/>
      <c r="AM330" s="4"/>
      <c r="AN330" s="4"/>
      <c r="AO330" s="4"/>
      <c r="AP330" s="4"/>
    </row>
    <row r="331" ht="15.75" customHeight="1">
      <c r="AI331" s="4"/>
      <c r="AJ331" s="4"/>
      <c r="AK331" s="4"/>
      <c r="AL331" s="4"/>
      <c r="AM331" s="4"/>
      <c r="AN331" s="4"/>
      <c r="AO331" s="4"/>
      <c r="AP331" s="4"/>
    </row>
    <row r="332" ht="15.75" customHeight="1">
      <c r="AI332" s="4"/>
      <c r="AJ332" s="4"/>
      <c r="AK332" s="4"/>
      <c r="AL332" s="4"/>
      <c r="AM332" s="4"/>
      <c r="AN332" s="4"/>
      <c r="AO332" s="4"/>
      <c r="AP332" s="4"/>
    </row>
    <row r="333" ht="15.75" customHeight="1">
      <c r="AI333" s="4"/>
      <c r="AJ333" s="4"/>
      <c r="AK333" s="4"/>
      <c r="AL333" s="4"/>
      <c r="AM333" s="4"/>
      <c r="AN333" s="4"/>
      <c r="AO333" s="4"/>
      <c r="AP333" s="4"/>
    </row>
    <row r="334" ht="15.75" customHeight="1">
      <c r="AI334" s="4"/>
      <c r="AJ334" s="4"/>
      <c r="AK334" s="4"/>
      <c r="AL334" s="4"/>
      <c r="AM334" s="4"/>
      <c r="AN334" s="4"/>
      <c r="AO334" s="4"/>
      <c r="AP334" s="4"/>
    </row>
    <row r="335" ht="15.75" customHeight="1">
      <c r="AI335" s="4"/>
      <c r="AJ335" s="4"/>
      <c r="AK335" s="4"/>
      <c r="AL335" s="4"/>
      <c r="AM335" s="4"/>
      <c r="AN335" s="4"/>
      <c r="AO335" s="4"/>
      <c r="AP335" s="4"/>
    </row>
    <row r="336" ht="15.75" customHeight="1">
      <c r="AI336" s="4"/>
      <c r="AJ336" s="4"/>
      <c r="AK336" s="4"/>
      <c r="AL336" s="4"/>
      <c r="AM336" s="4"/>
      <c r="AN336" s="4"/>
      <c r="AO336" s="4"/>
      <c r="AP336" s="4"/>
    </row>
    <row r="337" ht="15.75" customHeight="1">
      <c r="AI337" s="4"/>
      <c r="AJ337" s="4"/>
      <c r="AK337" s="4"/>
      <c r="AL337" s="4"/>
      <c r="AM337" s="4"/>
      <c r="AN337" s="4"/>
      <c r="AO337" s="4"/>
      <c r="AP337" s="4"/>
    </row>
    <row r="338" ht="15.75" customHeight="1">
      <c r="AI338" s="4"/>
      <c r="AJ338" s="4"/>
      <c r="AK338" s="4"/>
      <c r="AL338" s="4"/>
      <c r="AM338" s="4"/>
      <c r="AN338" s="4"/>
      <c r="AO338" s="4"/>
      <c r="AP338" s="4"/>
    </row>
    <row r="339" ht="15.75" customHeight="1">
      <c r="AI339" s="4"/>
      <c r="AJ339" s="4"/>
      <c r="AK339" s="4"/>
      <c r="AL339" s="4"/>
      <c r="AM339" s="4"/>
      <c r="AN339" s="4"/>
      <c r="AO339" s="4"/>
      <c r="AP339" s="4"/>
    </row>
    <row r="340" ht="15.75" customHeight="1">
      <c r="AI340" s="4"/>
      <c r="AJ340" s="4"/>
      <c r="AK340" s="4"/>
      <c r="AL340" s="4"/>
      <c r="AM340" s="4"/>
      <c r="AN340" s="4"/>
      <c r="AO340" s="4"/>
      <c r="AP340" s="4"/>
    </row>
    <row r="341" ht="15.75" customHeight="1">
      <c r="AI341" s="4"/>
      <c r="AJ341" s="4"/>
      <c r="AK341" s="4"/>
      <c r="AL341" s="4"/>
      <c r="AM341" s="4"/>
      <c r="AN341" s="4"/>
      <c r="AO341" s="4"/>
      <c r="AP341" s="4"/>
    </row>
    <row r="342" ht="15.75" customHeight="1">
      <c r="AI342" s="4"/>
      <c r="AJ342" s="4"/>
      <c r="AK342" s="4"/>
      <c r="AL342" s="4"/>
      <c r="AM342" s="4"/>
      <c r="AN342" s="4"/>
      <c r="AO342" s="4"/>
      <c r="AP342" s="4"/>
    </row>
    <row r="343" ht="15.75" customHeight="1">
      <c r="AI343" s="4"/>
      <c r="AJ343" s="4"/>
      <c r="AK343" s="4"/>
      <c r="AL343" s="4"/>
      <c r="AM343" s="4"/>
      <c r="AN343" s="4"/>
      <c r="AO343" s="4"/>
      <c r="AP343" s="4"/>
    </row>
    <row r="344" ht="15.75" customHeight="1">
      <c r="AI344" s="4"/>
      <c r="AJ344" s="4"/>
      <c r="AK344" s="4"/>
      <c r="AL344" s="4"/>
      <c r="AM344" s="4"/>
      <c r="AN344" s="4"/>
      <c r="AO344" s="4"/>
      <c r="AP344" s="4"/>
    </row>
    <row r="345" ht="15.75" customHeight="1">
      <c r="AI345" s="4"/>
      <c r="AJ345" s="4"/>
      <c r="AK345" s="4"/>
      <c r="AL345" s="4"/>
      <c r="AM345" s="4"/>
      <c r="AN345" s="4"/>
      <c r="AO345" s="4"/>
      <c r="AP345" s="4"/>
    </row>
    <row r="346" ht="15.75" customHeight="1">
      <c r="AI346" s="4"/>
      <c r="AJ346" s="4"/>
      <c r="AK346" s="4"/>
      <c r="AL346" s="4"/>
      <c r="AM346" s="4"/>
      <c r="AN346" s="4"/>
      <c r="AO346" s="4"/>
      <c r="AP346" s="4"/>
    </row>
    <row r="347" ht="15.75" customHeight="1">
      <c r="AI347" s="4"/>
      <c r="AJ347" s="4"/>
      <c r="AK347" s="4"/>
      <c r="AL347" s="4"/>
      <c r="AM347" s="4"/>
      <c r="AN347" s="4"/>
      <c r="AO347" s="4"/>
      <c r="AP347" s="4"/>
    </row>
    <row r="348" ht="15.75" customHeight="1">
      <c r="AI348" s="4"/>
      <c r="AJ348" s="4"/>
      <c r="AK348" s="4"/>
      <c r="AL348" s="4"/>
      <c r="AM348" s="4"/>
      <c r="AN348" s="4"/>
      <c r="AO348" s="4"/>
      <c r="AP348" s="4"/>
    </row>
    <row r="349" ht="15.75" customHeight="1">
      <c r="AI349" s="4"/>
      <c r="AJ349" s="4"/>
      <c r="AK349" s="4"/>
      <c r="AL349" s="4"/>
      <c r="AM349" s="4"/>
      <c r="AN349" s="4"/>
      <c r="AO349" s="4"/>
      <c r="AP349" s="4"/>
    </row>
    <row r="350" ht="15.75" customHeight="1">
      <c r="AI350" s="4"/>
      <c r="AJ350" s="4"/>
      <c r="AK350" s="4"/>
      <c r="AL350" s="4"/>
      <c r="AM350" s="4"/>
      <c r="AN350" s="4"/>
      <c r="AO350" s="4"/>
      <c r="AP350" s="4"/>
    </row>
    <row r="351" ht="15.75" customHeight="1">
      <c r="AI351" s="4"/>
      <c r="AJ351" s="4"/>
      <c r="AK351" s="4"/>
      <c r="AL351" s="4"/>
      <c r="AM351" s="4"/>
      <c r="AN351" s="4"/>
      <c r="AO351" s="4"/>
      <c r="AP351" s="4"/>
    </row>
    <row r="352" ht="15.75" customHeight="1">
      <c r="AI352" s="4"/>
      <c r="AJ352" s="4"/>
      <c r="AK352" s="4"/>
      <c r="AL352" s="4"/>
      <c r="AM352" s="4"/>
      <c r="AN352" s="4"/>
      <c r="AO352" s="4"/>
      <c r="AP352" s="4"/>
    </row>
    <row r="353" ht="15.75" customHeight="1">
      <c r="AI353" s="4"/>
      <c r="AJ353" s="4"/>
      <c r="AK353" s="4"/>
      <c r="AL353" s="4"/>
      <c r="AM353" s="4"/>
      <c r="AN353" s="4"/>
      <c r="AO353" s="4"/>
      <c r="AP353" s="4"/>
    </row>
    <row r="354" ht="15.75" customHeight="1">
      <c r="AI354" s="4"/>
      <c r="AJ354" s="4"/>
      <c r="AK354" s="4"/>
      <c r="AL354" s="4"/>
      <c r="AM354" s="4"/>
      <c r="AN354" s="4"/>
      <c r="AO354" s="4"/>
      <c r="AP354" s="4"/>
    </row>
    <row r="355" ht="15.75" customHeight="1">
      <c r="AI355" s="4"/>
      <c r="AJ355" s="4"/>
      <c r="AK355" s="4"/>
      <c r="AL355" s="4"/>
      <c r="AM355" s="4"/>
      <c r="AN355" s="4"/>
      <c r="AO355" s="4"/>
      <c r="AP355" s="4"/>
    </row>
    <row r="356" ht="15.75" customHeight="1">
      <c r="AI356" s="4"/>
      <c r="AJ356" s="4"/>
      <c r="AK356" s="4"/>
      <c r="AL356" s="4"/>
      <c r="AM356" s="4"/>
      <c r="AN356" s="4"/>
      <c r="AO356" s="4"/>
      <c r="AP356" s="4"/>
    </row>
    <row r="357" ht="15.75" customHeight="1">
      <c r="AI357" s="4"/>
      <c r="AJ357" s="4"/>
      <c r="AK357" s="4"/>
      <c r="AL357" s="4"/>
      <c r="AM357" s="4"/>
      <c r="AN357" s="4"/>
      <c r="AO357" s="4"/>
      <c r="AP357" s="4"/>
    </row>
    <row r="358" ht="15.75" customHeight="1">
      <c r="AI358" s="4"/>
      <c r="AJ358" s="4"/>
      <c r="AK358" s="4"/>
      <c r="AL358" s="4"/>
      <c r="AM358" s="4"/>
      <c r="AN358" s="4"/>
      <c r="AO358" s="4"/>
      <c r="AP358" s="4"/>
    </row>
    <row r="359" ht="15.75" customHeight="1">
      <c r="AI359" s="4"/>
      <c r="AJ359" s="4"/>
      <c r="AK359" s="4"/>
      <c r="AL359" s="4"/>
      <c r="AM359" s="4"/>
      <c r="AN359" s="4"/>
      <c r="AO359" s="4"/>
      <c r="AP359" s="4"/>
    </row>
    <row r="360" ht="15.75" customHeight="1">
      <c r="AI360" s="4"/>
      <c r="AJ360" s="4"/>
      <c r="AK360" s="4"/>
      <c r="AL360" s="4"/>
      <c r="AM360" s="4"/>
      <c r="AN360" s="4"/>
      <c r="AO360" s="4"/>
      <c r="AP360" s="4"/>
    </row>
    <row r="361" ht="15.75" customHeight="1">
      <c r="AI361" s="4"/>
      <c r="AJ361" s="4"/>
      <c r="AK361" s="4"/>
      <c r="AL361" s="4"/>
      <c r="AM361" s="4"/>
      <c r="AN361" s="4"/>
      <c r="AO361" s="4"/>
      <c r="AP361" s="4"/>
    </row>
    <row r="362" ht="15.75" customHeight="1">
      <c r="AI362" s="4"/>
      <c r="AJ362" s="4"/>
      <c r="AK362" s="4"/>
      <c r="AL362" s="4"/>
      <c r="AM362" s="4"/>
      <c r="AN362" s="4"/>
      <c r="AO362" s="4"/>
      <c r="AP362" s="4"/>
    </row>
    <row r="363" ht="15.75" customHeight="1">
      <c r="AI363" s="4"/>
      <c r="AJ363" s="4"/>
      <c r="AK363" s="4"/>
      <c r="AL363" s="4"/>
      <c r="AM363" s="4"/>
      <c r="AN363" s="4"/>
      <c r="AO363" s="4"/>
      <c r="AP363" s="4"/>
    </row>
    <row r="364" ht="15.75" customHeight="1">
      <c r="AI364" s="4"/>
      <c r="AJ364" s="4"/>
      <c r="AK364" s="4"/>
      <c r="AL364" s="4"/>
      <c r="AM364" s="4"/>
      <c r="AN364" s="4"/>
      <c r="AO364" s="4"/>
      <c r="AP364" s="4"/>
    </row>
    <row r="365" ht="15.75" customHeight="1">
      <c r="AI365" s="4"/>
      <c r="AJ365" s="4"/>
      <c r="AK365" s="4"/>
      <c r="AL365" s="4"/>
      <c r="AM365" s="4"/>
      <c r="AN365" s="4"/>
      <c r="AO365" s="4"/>
      <c r="AP365" s="4"/>
    </row>
    <row r="366" ht="15.75" customHeight="1">
      <c r="AI366" s="4"/>
      <c r="AJ366" s="4"/>
      <c r="AK366" s="4"/>
      <c r="AL366" s="4"/>
      <c r="AM366" s="4"/>
      <c r="AN366" s="4"/>
      <c r="AO366" s="4"/>
      <c r="AP366" s="4"/>
    </row>
    <row r="367" ht="15.75" customHeight="1">
      <c r="AI367" s="4"/>
      <c r="AJ367" s="4"/>
      <c r="AK367" s="4"/>
      <c r="AL367" s="4"/>
      <c r="AM367" s="4"/>
      <c r="AN367" s="4"/>
      <c r="AO367" s="4"/>
      <c r="AP367" s="4"/>
    </row>
    <row r="368" ht="15.75" customHeight="1">
      <c r="AI368" s="4"/>
      <c r="AJ368" s="4"/>
      <c r="AK368" s="4"/>
      <c r="AL368" s="4"/>
      <c r="AM368" s="4"/>
      <c r="AN368" s="4"/>
      <c r="AO368" s="4"/>
      <c r="AP368" s="4"/>
    </row>
    <row r="369" ht="15.75" customHeight="1">
      <c r="AI369" s="4"/>
      <c r="AJ369" s="4"/>
      <c r="AK369" s="4"/>
      <c r="AL369" s="4"/>
      <c r="AM369" s="4"/>
      <c r="AN369" s="4"/>
      <c r="AO369" s="4"/>
      <c r="AP369" s="4"/>
    </row>
    <row r="370" ht="15.75" customHeight="1">
      <c r="AI370" s="4"/>
      <c r="AJ370" s="4"/>
      <c r="AK370" s="4"/>
      <c r="AL370" s="4"/>
      <c r="AM370" s="4"/>
      <c r="AN370" s="4"/>
      <c r="AO370" s="4"/>
      <c r="AP370" s="4"/>
    </row>
    <row r="371" ht="15.75" customHeight="1">
      <c r="AI371" s="4"/>
      <c r="AJ371" s="4"/>
      <c r="AK371" s="4"/>
      <c r="AL371" s="4"/>
      <c r="AM371" s="4"/>
      <c r="AN371" s="4"/>
      <c r="AO371" s="4"/>
      <c r="AP371" s="4"/>
    </row>
    <row r="372" ht="15.75" customHeight="1">
      <c r="AI372" s="4"/>
      <c r="AJ372" s="4"/>
      <c r="AK372" s="4"/>
      <c r="AL372" s="4"/>
      <c r="AM372" s="4"/>
      <c r="AN372" s="4"/>
      <c r="AO372" s="4"/>
      <c r="AP372" s="4"/>
    </row>
    <row r="373" ht="15.75" customHeight="1">
      <c r="AI373" s="4"/>
      <c r="AJ373" s="4"/>
      <c r="AK373" s="4"/>
      <c r="AL373" s="4"/>
      <c r="AM373" s="4"/>
      <c r="AN373" s="4"/>
      <c r="AO373" s="4"/>
      <c r="AP373" s="4"/>
    </row>
    <row r="374" ht="15.75" customHeight="1">
      <c r="AI374" s="4"/>
      <c r="AJ374" s="4"/>
      <c r="AK374" s="4"/>
      <c r="AL374" s="4"/>
      <c r="AM374" s="4"/>
      <c r="AN374" s="4"/>
      <c r="AO374" s="4"/>
      <c r="AP374" s="4"/>
    </row>
    <row r="375" ht="15.75" customHeight="1">
      <c r="AI375" s="4"/>
      <c r="AJ375" s="4"/>
      <c r="AK375" s="4"/>
      <c r="AL375" s="4"/>
      <c r="AM375" s="4"/>
      <c r="AN375" s="4"/>
      <c r="AO375" s="4"/>
      <c r="AP375" s="4"/>
    </row>
    <row r="376" ht="15.75" customHeight="1">
      <c r="AI376" s="4"/>
      <c r="AJ376" s="4"/>
      <c r="AK376" s="4"/>
      <c r="AL376" s="4"/>
      <c r="AM376" s="4"/>
      <c r="AN376" s="4"/>
      <c r="AO376" s="4"/>
      <c r="AP376" s="4"/>
    </row>
    <row r="377" ht="15.75" customHeight="1">
      <c r="AI377" s="4"/>
      <c r="AJ377" s="4"/>
      <c r="AK377" s="4"/>
      <c r="AL377" s="4"/>
      <c r="AM377" s="4"/>
      <c r="AN377" s="4"/>
      <c r="AO377" s="4"/>
      <c r="AP377" s="4"/>
    </row>
    <row r="378" ht="15.75" customHeight="1">
      <c r="AI378" s="4"/>
      <c r="AJ378" s="4"/>
      <c r="AK378" s="4"/>
      <c r="AL378" s="4"/>
      <c r="AM378" s="4"/>
      <c r="AN378" s="4"/>
      <c r="AO378" s="4"/>
      <c r="AP378" s="4"/>
    </row>
    <row r="379" ht="15.75" customHeight="1">
      <c r="AI379" s="4"/>
      <c r="AJ379" s="4"/>
      <c r="AK379" s="4"/>
      <c r="AL379" s="4"/>
      <c r="AM379" s="4"/>
      <c r="AN379" s="4"/>
      <c r="AO379" s="4"/>
      <c r="AP379" s="4"/>
    </row>
    <row r="380" ht="15.75" customHeight="1">
      <c r="AI380" s="4"/>
      <c r="AJ380" s="4"/>
      <c r="AK380" s="4"/>
      <c r="AL380" s="4"/>
      <c r="AM380" s="4"/>
      <c r="AN380" s="4"/>
      <c r="AO380" s="4"/>
      <c r="AP380" s="4"/>
    </row>
    <row r="381" ht="15.75" customHeight="1">
      <c r="AI381" s="4"/>
      <c r="AJ381" s="4"/>
      <c r="AK381" s="4"/>
      <c r="AL381" s="4"/>
      <c r="AM381" s="4"/>
      <c r="AN381" s="4"/>
      <c r="AO381" s="4"/>
      <c r="AP381" s="4"/>
    </row>
    <row r="382" ht="15.75" customHeight="1">
      <c r="AI382" s="4"/>
      <c r="AJ382" s="4"/>
      <c r="AK382" s="4"/>
      <c r="AL382" s="4"/>
      <c r="AM382" s="4"/>
      <c r="AN382" s="4"/>
      <c r="AO382" s="4"/>
      <c r="AP382" s="4"/>
    </row>
    <row r="383" ht="15.75" customHeight="1">
      <c r="AI383" s="4"/>
      <c r="AJ383" s="4"/>
      <c r="AK383" s="4"/>
      <c r="AL383" s="4"/>
      <c r="AM383" s="4"/>
      <c r="AN383" s="4"/>
      <c r="AO383" s="4"/>
      <c r="AP383" s="4"/>
    </row>
    <row r="384" ht="15.75" customHeight="1">
      <c r="AI384" s="4"/>
      <c r="AJ384" s="4"/>
      <c r="AK384" s="4"/>
      <c r="AL384" s="4"/>
      <c r="AM384" s="4"/>
      <c r="AN384" s="4"/>
      <c r="AO384" s="4"/>
      <c r="AP384" s="4"/>
    </row>
    <row r="385" ht="15.75" customHeight="1">
      <c r="AI385" s="4"/>
      <c r="AJ385" s="4"/>
      <c r="AK385" s="4"/>
      <c r="AL385" s="4"/>
      <c r="AM385" s="4"/>
      <c r="AN385" s="4"/>
      <c r="AO385" s="4"/>
      <c r="AP385" s="4"/>
    </row>
    <row r="386" ht="15.75" customHeight="1">
      <c r="AI386" s="4"/>
      <c r="AJ386" s="4"/>
      <c r="AK386" s="4"/>
      <c r="AL386" s="4"/>
      <c r="AM386" s="4"/>
      <c r="AN386" s="4"/>
      <c r="AO386" s="4"/>
      <c r="AP386" s="4"/>
    </row>
    <row r="387" ht="15.75" customHeight="1">
      <c r="AI387" s="4"/>
      <c r="AJ387" s="4"/>
      <c r="AK387" s="4"/>
      <c r="AL387" s="4"/>
      <c r="AM387" s="4"/>
      <c r="AN387" s="4"/>
      <c r="AO387" s="4"/>
      <c r="AP387" s="4"/>
    </row>
    <row r="388" ht="15.75" customHeight="1">
      <c r="AI388" s="4"/>
      <c r="AJ388" s="4"/>
      <c r="AK388" s="4"/>
      <c r="AL388" s="4"/>
      <c r="AM388" s="4"/>
      <c r="AN388" s="4"/>
      <c r="AO388" s="4"/>
      <c r="AP388" s="4"/>
    </row>
    <row r="389" ht="15.75" customHeight="1">
      <c r="AI389" s="4"/>
      <c r="AJ389" s="4"/>
      <c r="AK389" s="4"/>
      <c r="AL389" s="4"/>
      <c r="AM389" s="4"/>
      <c r="AN389" s="4"/>
      <c r="AO389" s="4"/>
      <c r="AP389" s="4"/>
    </row>
    <row r="390" ht="15.75" customHeight="1">
      <c r="AI390" s="4"/>
      <c r="AJ390" s="4"/>
      <c r="AK390" s="4"/>
      <c r="AL390" s="4"/>
      <c r="AM390" s="4"/>
      <c r="AN390" s="4"/>
      <c r="AO390" s="4"/>
      <c r="AP390" s="4"/>
    </row>
    <row r="391" ht="15.75" customHeight="1">
      <c r="AI391" s="4"/>
      <c r="AJ391" s="4"/>
      <c r="AK391" s="4"/>
      <c r="AL391" s="4"/>
      <c r="AM391" s="4"/>
      <c r="AN391" s="4"/>
      <c r="AO391" s="4"/>
      <c r="AP391" s="4"/>
    </row>
    <row r="392" ht="15.75" customHeight="1">
      <c r="AI392" s="4"/>
      <c r="AJ392" s="4"/>
      <c r="AK392" s="4"/>
      <c r="AL392" s="4"/>
      <c r="AM392" s="4"/>
      <c r="AN392" s="4"/>
      <c r="AO392" s="4"/>
      <c r="AP392" s="4"/>
    </row>
    <row r="393" ht="15.75" customHeight="1">
      <c r="AI393" s="4"/>
      <c r="AJ393" s="4"/>
      <c r="AK393" s="4"/>
      <c r="AL393" s="4"/>
      <c r="AM393" s="4"/>
      <c r="AN393" s="4"/>
      <c r="AO393" s="4"/>
      <c r="AP393" s="4"/>
    </row>
    <row r="394" ht="15.75" customHeight="1">
      <c r="AI394" s="4"/>
      <c r="AJ394" s="4"/>
      <c r="AK394" s="4"/>
      <c r="AL394" s="4"/>
      <c r="AM394" s="4"/>
      <c r="AN394" s="4"/>
      <c r="AO394" s="4"/>
      <c r="AP394" s="4"/>
    </row>
    <row r="395" ht="15.75" customHeight="1">
      <c r="AI395" s="4"/>
      <c r="AJ395" s="4"/>
      <c r="AK395" s="4"/>
      <c r="AL395" s="4"/>
      <c r="AM395" s="4"/>
      <c r="AN395" s="4"/>
      <c r="AO395" s="4"/>
      <c r="AP395" s="4"/>
    </row>
    <row r="396" ht="15.75" customHeight="1">
      <c r="AI396" s="4"/>
      <c r="AJ396" s="4"/>
      <c r="AK396" s="4"/>
      <c r="AL396" s="4"/>
      <c r="AM396" s="4"/>
      <c r="AN396" s="4"/>
      <c r="AO396" s="4"/>
      <c r="AP396" s="4"/>
    </row>
    <row r="397" ht="15.75" customHeight="1">
      <c r="AI397" s="4"/>
      <c r="AJ397" s="4"/>
      <c r="AK397" s="4"/>
      <c r="AL397" s="4"/>
      <c r="AM397" s="4"/>
      <c r="AN397" s="4"/>
      <c r="AO397" s="4"/>
      <c r="AP397" s="4"/>
    </row>
    <row r="398" ht="15.75" customHeight="1">
      <c r="AI398" s="4"/>
      <c r="AJ398" s="4"/>
      <c r="AK398" s="4"/>
      <c r="AL398" s="4"/>
      <c r="AM398" s="4"/>
      <c r="AN398" s="4"/>
      <c r="AO398" s="4"/>
      <c r="AP398" s="4"/>
    </row>
    <row r="399" ht="15.75" customHeight="1">
      <c r="AI399" s="4"/>
      <c r="AJ399" s="4"/>
      <c r="AK399" s="4"/>
      <c r="AL399" s="4"/>
      <c r="AM399" s="4"/>
      <c r="AN399" s="4"/>
      <c r="AO399" s="4"/>
      <c r="AP399" s="4"/>
    </row>
    <row r="400" ht="15.75" customHeight="1">
      <c r="AI400" s="4"/>
      <c r="AJ400" s="4"/>
      <c r="AK400" s="4"/>
      <c r="AL400" s="4"/>
      <c r="AM400" s="4"/>
      <c r="AN400" s="4"/>
      <c r="AO400" s="4"/>
      <c r="AP400" s="4"/>
    </row>
    <row r="401" ht="15.75" customHeight="1">
      <c r="AI401" s="4"/>
      <c r="AJ401" s="4"/>
      <c r="AK401" s="4"/>
      <c r="AL401" s="4"/>
      <c r="AM401" s="4"/>
      <c r="AN401" s="4"/>
      <c r="AO401" s="4"/>
      <c r="AP401" s="4"/>
    </row>
    <row r="402" ht="15.75" customHeight="1">
      <c r="AI402" s="4"/>
      <c r="AJ402" s="4"/>
      <c r="AK402" s="4"/>
      <c r="AL402" s="4"/>
      <c r="AM402" s="4"/>
      <c r="AN402" s="4"/>
      <c r="AO402" s="4"/>
      <c r="AP402" s="4"/>
    </row>
    <row r="403" ht="15.75" customHeight="1">
      <c r="AI403" s="4"/>
      <c r="AJ403" s="4"/>
      <c r="AK403" s="4"/>
      <c r="AL403" s="4"/>
      <c r="AM403" s="4"/>
      <c r="AN403" s="4"/>
      <c r="AO403" s="4"/>
      <c r="AP403" s="4"/>
    </row>
    <row r="404" ht="15.75" customHeight="1">
      <c r="AI404" s="4"/>
      <c r="AJ404" s="4"/>
      <c r="AK404" s="4"/>
      <c r="AL404" s="4"/>
      <c r="AM404" s="4"/>
      <c r="AN404" s="4"/>
      <c r="AO404" s="4"/>
      <c r="AP404" s="4"/>
    </row>
    <row r="405" ht="15.75" customHeight="1">
      <c r="AI405" s="4"/>
      <c r="AJ405" s="4"/>
      <c r="AK405" s="4"/>
      <c r="AL405" s="4"/>
      <c r="AM405" s="4"/>
      <c r="AN405" s="4"/>
      <c r="AO405" s="4"/>
      <c r="AP405" s="4"/>
    </row>
    <row r="406" ht="15.75" customHeight="1">
      <c r="AI406" s="4"/>
      <c r="AJ406" s="4"/>
      <c r="AK406" s="4"/>
      <c r="AL406" s="4"/>
      <c r="AM406" s="4"/>
      <c r="AN406" s="4"/>
      <c r="AO406" s="4"/>
      <c r="AP406" s="4"/>
    </row>
    <row r="407" ht="15.75" customHeight="1">
      <c r="AI407" s="4"/>
      <c r="AJ407" s="4"/>
      <c r="AK407" s="4"/>
      <c r="AL407" s="4"/>
      <c r="AM407" s="4"/>
      <c r="AN407" s="4"/>
      <c r="AO407" s="4"/>
      <c r="AP407" s="4"/>
    </row>
    <row r="408" ht="15.75" customHeight="1">
      <c r="AI408" s="4"/>
      <c r="AJ408" s="4"/>
      <c r="AK408" s="4"/>
      <c r="AL408" s="4"/>
      <c r="AM408" s="4"/>
      <c r="AN408" s="4"/>
      <c r="AO408" s="4"/>
      <c r="AP408" s="4"/>
    </row>
    <row r="409" ht="15.75" customHeight="1">
      <c r="AI409" s="4"/>
      <c r="AJ409" s="4"/>
      <c r="AK409" s="4"/>
      <c r="AL409" s="4"/>
      <c r="AM409" s="4"/>
      <c r="AN409" s="4"/>
      <c r="AO409" s="4"/>
      <c r="AP409" s="4"/>
    </row>
    <row r="410" ht="15.75" customHeight="1">
      <c r="AI410" s="4"/>
      <c r="AJ410" s="4"/>
      <c r="AK410" s="4"/>
      <c r="AL410" s="4"/>
      <c r="AM410" s="4"/>
      <c r="AN410" s="4"/>
      <c r="AO410" s="4"/>
      <c r="AP410" s="4"/>
    </row>
    <row r="411" ht="15.75" customHeight="1">
      <c r="AI411" s="4"/>
      <c r="AJ411" s="4"/>
      <c r="AK411" s="4"/>
      <c r="AL411" s="4"/>
      <c r="AM411" s="4"/>
      <c r="AN411" s="4"/>
      <c r="AO411" s="4"/>
      <c r="AP411" s="4"/>
    </row>
    <row r="412" ht="15.75" customHeight="1">
      <c r="AI412" s="4"/>
      <c r="AJ412" s="4"/>
      <c r="AK412" s="4"/>
      <c r="AL412" s="4"/>
      <c r="AM412" s="4"/>
      <c r="AN412" s="4"/>
      <c r="AO412" s="4"/>
      <c r="AP412" s="4"/>
    </row>
    <row r="413" ht="15.75" customHeight="1">
      <c r="AI413" s="4"/>
      <c r="AJ413" s="4"/>
      <c r="AK413" s="4"/>
      <c r="AL413" s="4"/>
      <c r="AM413" s="4"/>
      <c r="AN413" s="4"/>
      <c r="AO413" s="4"/>
      <c r="AP413" s="4"/>
    </row>
    <row r="414" ht="15.75" customHeight="1">
      <c r="AI414" s="4"/>
      <c r="AJ414" s="4"/>
      <c r="AK414" s="4"/>
      <c r="AL414" s="4"/>
      <c r="AM414" s="4"/>
      <c r="AN414" s="4"/>
      <c r="AO414" s="4"/>
      <c r="AP414" s="4"/>
    </row>
    <row r="415" ht="15.75" customHeight="1">
      <c r="AI415" s="4"/>
      <c r="AJ415" s="4"/>
      <c r="AK415" s="4"/>
      <c r="AL415" s="4"/>
      <c r="AM415" s="4"/>
      <c r="AN415" s="4"/>
      <c r="AO415" s="4"/>
      <c r="AP415" s="4"/>
    </row>
    <row r="416" ht="15.75" customHeight="1">
      <c r="AI416" s="4"/>
      <c r="AJ416" s="4"/>
      <c r="AK416" s="4"/>
      <c r="AL416" s="4"/>
      <c r="AM416" s="4"/>
      <c r="AN416" s="4"/>
      <c r="AO416" s="4"/>
      <c r="AP416" s="4"/>
    </row>
    <row r="417" ht="15.75" customHeight="1">
      <c r="AI417" s="4"/>
      <c r="AJ417" s="4"/>
      <c r="AK417" s="4"/>
      <c r="AL417" s="4"/>
      <c r="AM417" s="4"/>
      <c r="AN417" s="4"/>
      <c r="AO417" s="4"/>
      <c r="AP417" s="4"/>
    </row>
    <row r="418" ht="15.75" customHeight="1">
      <c r="AI418" s="4"/>
      <c r="AJ418" s="4"/>
      <c r="AK418" s="4"/>
      <c r="AL418" s="4"/>
      <c r="AM418" s="4"/>
      <c r="AN418" s="4"/>
      <c r="AO418" s="4"/>
      <c r="AP418" s="4"/>
    </row>
    <row r="419" ht="15.75" customHeight="1">
      <c r="AI419" s="4"/>
      <c r="AJ419" s="4"/>
      <c r="AK419" s="4"/>
      <c r="AL419" s="4"/>
      <c r="AM419" s="4"/>
      <c r="AN419" s="4"/>
      <c r="AO419" s="4"/>
      <c r="AP419" s="4"/>
    </row>
    <row r="420" ht="15.75" customHeight="1">
      <c r="AI420" s="4"/>
      <c r="AJ420" s="4"/>
      <c r="AK420" s="4"/>
      <c r="AL420" s="4"/>
      <c r="AM420" s="4"/>
      <c r="AN420" s="4"/>
      <c r="AO420" s="4"/>
      <c r="AP420" s="4"/>
    </row>
    <row r="421" ht="15.75" customHeight="1">
      <c r="AI421" s="4"/>
      <c r="AJ421" s="4"/>
      <c r="AK421" s="4"/>
      <c r="AL421" s="4"/>
      <c r="AM421" s="4"/>
      <c r="AN421" s="4"/>
      <c r="AO421" s="4"/>
      <c r="AP421" s="4"/>
    </row>
    <row r="422" ht="15.75" customHeight="1">
      <c r="AI422" s="4"/>
      <c r="AJ422" s="4"/>
      <c r="AK422" s="4"/>
      <c r="AL422" s="4"/>
      <c r="AM422" s="4"/>
      <c r="AN422" s="4"/>
      <c r="AO422" s="4"/>
      <c r="AP422" s="4"/>
    </row>
    <row r="423" ht="15.75" customHeight="1">
      <c r="AI423" s="4"/>
      <c r="AJ423" s="4"/>
      <c r="AK423" s="4"/>
      <c r="AL423" s="4"/>
      <c r="AM423" s="4"/>
      <c r="AN423" s="4"/>
      <c r="AO423" s="4"/>
      <c r="AP423" s="4"/>
    </row>
    <row r="424" ht="15.75" customHeight="1">
      <c r="AI424" s="4"/>
      <c r="AJ424" s="4"/>
      <c r="AK424" s="4"/>
      <c r="AL424" s="4"/>
      <c r="AM424" s="4"/>
      <c r="AN424" s="4"/>
      <c r="AO424" s="4"/>
      <c r="AP424" s="4"/>
    </row>
    <row r="425" ht="15.75" customHeight="1">
      <c r="AI425" s="4"/>
      <c r="AJ425" s="4"/>
      <c r="AK425" s="4"/>
      <c r="AL425" s="4"/>
      <c r="AM425" s="4"/>
      <c r="AN425" s="4"/>
      <c r="AO425" s="4"/>
      <c r="AP425" s="4"/>
    </row>
    <row r="426" ht="15.75" customHeight="1">
      <c r="AI426" s="4"/>
      <c r="AJ426" s="4"/>
      <c r="AK426" s="4"/>
      <c r="AL426" s="4"/>
      <c r="AM426" s="4"/>
      <c r="AN426" s="4"/>
      <c r="AO426" s="4"/>
      <c r="AP426" s="4"/>
    </row>
    <row r="427" ht="15.75" customHeight="1">
      <c r="AI427" s="4"/>
      <c r="AJ427" s="4"/>
      <c r="AK427" s="4"/>
      <c r="AL427" s="4"/>
      <c r="AM427" s="4"/>
      <c r="AN427" s="4"/>
      <c r="AO427" s="4"/>
      <c r="AP427" s="4"/>
    </row>
    <row r="428" ht="15.75" customHeight="1">
      <c r="AI428" s="4"/>
      <c r="AJ428" s="4"/>
      <c r="AK428" s="4"/>
      <c r="AL428" s="4"/>
      <c r="AM428" s="4"/>
      <c r="AN428" s="4"/>
      <c r="AO428" s="4"/>
      <c r="AP428" s="4"/>
    </row>
    <row r="429" ht="15.75" customHeight="1">
      <c r="AI429" s="4"/>
      <c r="AJ429" s="4"/>
      <c r="AK429" s="4"/>
      <c r="AL429" s="4"/>
      <c r="AM429" s="4"/>
      <c r="AN429" s="4"/>
      <c r="AO429" s="4"/>
      <c r="AP429" s="4"/>
    </row>
    <row r="430" ht="15.75" customHeight="1">
      <c r="AI430" s="4"/>
      <c r="AJ430" s="4"/>
      <c r="AK430" s="4"/>
      <c r="AL430" s="4"/>
      <c r="AM430" s="4"/>
      <c r="AN430" s="4"/>
      <c r="AO430" s="4"/>
      <c r="AP430" s="4"/>
    </row>
    <row r="431" ht="15.75" customHeight="1">
      <c r="AI431" s="4"/>
      <c r="AJ431" s="4"/>
      <c r="AK431" s="4"/>
      <c r="AL431" s="4"/>
      <c r="AM431" s="4"/>
      <c r="AN431" s="4"/>
      <c r="AO431" s="4"/>
      <c r="AP431" s="4"/>
    </row>
    <row r="432" ht="15.75" customHeight="1">
      <c r="AI432" s="4"/>
      <c r="AJ432" s="4"/>
      <c r="AK432" s="4"/>
      <c r="AL432" s="4"/>
      <c r="AM432" s="4"/>
      <c r="AN432" s="4"/>
      <c r="AO432" s="4"/>
      <c r="AP432" s="4"/>
    </row>
    <row r="433" ht="15.75" customHeight="1">
      <c r="AI433" s="4"/>
      <c r="AJ433" s="4"/>
      <c r="AK433" s="4"/>
      <c r="AL433" s="4"/>
      <c r="AM433" s="4"/>
      <c r="AN433" s="4"/>
      <c r="AO433" s="4"/>
      <c r="AP433" s="4"/>
    </row>
    <row r="434" ht="15.75" customHeight="1">
      <c r="AI434" s="4"/>
      <c r="AJ434" s="4"/>
      <c r="AK434" s="4"/>
      <c r="AL434" s="4"/>
      <c r="AM434" s="4"/>
      <c r="AN434" s="4"/>
      <c r="AO434" s="4"/>
      <c r="AP434" s="4"/>
    </row>
    <row r="435" ht="15.75" customHeight="1">
      <c r="AI435" s="4"/>
      <c r="AJ435" s="4"/>
      <c r="AK435" s="4"/>
      <c r="AL435" s="4"/>
      <c r="AM435" s="4"/>
      <c r="AN435" s="4"/>
      <c r="AO435" s="4"/>
      <c r="AP435" s="4"/>
    </row>
    <row r="436" ht="15.75" customHeight="1">
      <c r="AI436" s="4"/>
      <c r="AJ436" s="4"/>
      <c r="AK436" s="4"/>
      <c r="AL436" s="4"/>
      <c r="AM436" s="4"/>
      <c r="AN436" s="4"/>
      <c r="AO436" s="4"/>
      <c r="AP436" s="4"/>
    </row>
    <row r="437" ht="15.75" customHeight="1">
      <c r="AI437" s="4"/>
      <c r="AJ437" s="4"/>
      <c r="AK437" s="4"/>
      <c r="AL437" s="4"/>
      <c r="AM437" s="4"/>
      <c r="AN437" s="4"/>
      <c r="AO437" s="4"/>
      <c r="AP437" s="4"/>
    </row>
    <row r="438" ht="15.75" customHeight="1">
      <c r="AI438" s="4"/>
      <c r="AJ438" s="4"/>
      <c r="AK438" s="4"/>
      <c r="AL438" s="4"/>
      <c r="AM438" s="4"/>
      <c r="AN438" s="4"/>
      <c r="AO438" s="4"/>
      <c r="AP438" s="4"/>
    </row>
    <row r="439" ht="15.75" customHeight="1">
      <c r="AI439" s="4"/>
      <c r="AJ439" s="4"/>
      <c r="AK439" s="4"/>
      <c r="AL439" s="4"/>
      <c r="AM439" s="4"/>
      <c r="AN439" s="4"/>
      <c r="AO439" s="4"/>
      <c r="AP439" s="4"/>
    </row>
    <row r="440" ht="15.75" customHeight="1">
      <c r="AI440" s="4"/>
      <c r="AJ440" s="4"/>
      <c r="AK440" s="4"/>
      <c r="AL440" s="4"/>
      <c r="AM440" s="4"/>
      <c r="AN440" s="4"/>
      <c r="AO440" s="4"/>
      <c r="AP440" s="4"/>
    </row>
    <row r="441" ht="15.75" customHeight="1">
      <c r="AI441" s="4"/>
      <c r="AJ441" s="4"/>
      <c r="AK441" s="4"/>
      <c r="AL441" s="4"/>
      <c r="AM441" s="4"/>
      <c r="AN441" s="4"/>
      <c r="AO441" s="4"/>
      <c r="AP441" s="4"/>
    </row>
    <row r="442" ht="15.75" customHeight="1">
      <c r="AI442" s="4"/>
      <c r="AJ442" s="4"/>
      <c r="AK442" s="4"/>
      <c r="AL442" s="4"/>
      <c r="AM442" s="4"/>
      <c r="AN442" s="4"/>
      <c r="AO442" s="4"/>
      <c r="AP442" s="4"/>
    </row>
    <row r="443" ht="15.75" customHeight="1">
      <c r="AI443" s="4"/>
      <c r="AJ443" s="4"/>
      <c r="AK443" s="4"/>
      <c r="AL443" s="4"/>
      <c r="AM443" s="4"/>
      <c r="AN443" s="4"/>
      <c r="AO443" s="4"/>
      <c r="AP443" s="4"/>
    </row>
    <row r="444" ht="15.75" customHeight="1">
      <c r="AI444" s="4"/>
      <c r="AJ444" s="4"/>
      <c r="AK444" s="4"/>
      <c r="AL444" s="4"/>
      <c r="AM444" s="4"/>
      <c r="AN444" s="4"/>
      <c r="AO444" s="4"/>
      <c r="AP444" s="4"/>
    </row>
    <row r="445" ht="15.75" customHeight="1">
      <c r="AI445" s="4"/>
      <c r="AJ445" s="4"/>
      <c r="AK445" s="4"/>
      <c r="AL445" s="4"/>
      <c r="AM445" s="4"/>
      <c r="AN445" s="4"/>
      <c r="AO445" s="4"/>
      <c r="AP445" s="4"/>
    </row>
    <row r="446" ht="15.75" customHeight="1">
      <c r="AI446" s="4"/>
      <c r="AJ446" s="4"/>
      <c r="AK446" s="4"/>
      <c r="AL446" s="4"/>
      <c r="AM446" s="4"/>
      <c r="AN446" s="4"/>
      <c r="AO446" s="4"/>
      <c r="AP446" s="4"/>
    </row>
    <row r="447" ht="15.75" customHeight="1">
      <c r="AI447" s="4"/>
      <c r="AJ447" s="4"/>
      <c r="AK447" s="4"/>
      <c r="AL447" s="4"/>
      <c r="AM447" s="4"/>
      <c r="AN447" s="4"/>
      <c r="AO447" s="4"/>
      <c r="AP447" s="4"/>
    </row>
    <row r="448" ht="15.75" customHeight="1">
      <c r="AI448" s="4"/>
      <c r="AJ448" s="4"/>
      <c r="AK448" s="4"/>
      <c r="AL448" s="4"/>
      <c r="AM448" s="4"/>
      <c r="AN448" s="4"/>
      <c r="AO448" s="4"/>
      <c r="AP448" s="4"/>
    </row>
    <row r="449" ht="15.75" customHeight="1">
      <c r="AI449" s="4"/>
      <c r="AJ449" s="4"/>
      <c r="AK449" s="4"/>
      <c r="AL449" s="4"/>
      <c r="AM449" s="4"/>
      <c r="AN449" s="4"/>
      <c r="AO449" s="4"/>
      <c r="AP449" s="4"/>
    </row>
    <row r="450" ht="15.75" customHeight="1">
      <c r="AI450" s="4"/>
      <c r="AJ450" s="4"/>
      <c r="AK450" s="4"/>
      <c r="AL450" s="4"/>
      <c r="AM450" s="4"/>
      <c r="AN450" s="4"/>
      <c r="AO450" s="4"/>
      <c r="AP450" s="4"/>
    </row>
    <row r="451" ht="15.75" customHeight="1">
      <c r="AI451" s="4"/>
      <c r="AJ451" s="4"/>
      <c r="AK451" s="4"/>
      <c r="AL451" s="4"/>
      <c r="AM451" s="4"/>
      <c r="AN451" s="4"/>
      <c r="AO451" s="4"/>
      <c r="AP451" s="4"/>
    </row>
    <row r="452" ht="15.75" customHeight="1">
      <c r="AI452" s="4"/>
      <c r="AJ452" s="4"/>
      <c r="AK452" s="4"/>
      <c r="AL452" s="4"/>
      <c r="AM452" s="4"/>
      <c r="AN452" s="4"/>
      <c r="AO452" s="4"/>
      <c r="AP452" s="4"/>
    </row>
    <row r="453" ht="15.75" customHeight="1">
      <c r="AI453" s="4"/>
      <c r="AJ453" s="4"/>
      <c r="AK453" s="4"/>
      <c r="AL453" s="4"/>
      <c r="AM453" s="4"/>
      <c r="AN453" s="4"/>
      <c r="AO453" s="4"/>
      <c r="AP453" s="4"/>
    </row>
    <row r="454" ht="15.75" customHeight="1">
      <c r="AI454" s="4"/>
      <c r="AJ454" s="4"/>
      <c r="AK454" s="4"/>
      <c r="AL454" s="4"/>
      <c r="AM454" s="4"/>
      <c r="AN454" s="4"/>
      <c r="AO454" s="4"/>
      <c r="AP454" s="4"/>
    </row>
    <row r="455" ht="15.75" customHeight="1">
      <c r="AI455" s="4"/>
      <c r="AJ455" s="4"/>
      <c r="AK455" s="4"/>
      <c r="AL455" s="4"/>
      <c r="AM455" s="4"/>
      <c r="AN455" s="4"/>
      <c r="AO455" s="4"/>
      <c r="AP455" s="4"/>
    </row>
    <row r="456" ht="15.75" customHeight="1">
      <c r="AI456" s="4"/>
      <c r="AJ456" s="4"/>
      <c r="AK456" s="4"/>
      <c r="AL456" s="4"/>
      <c r="AM456" s="4"/>
      <c r="AN456" s="4"/>
      <c r="AO456" s="4"/>
      <c r="AP456" s="4"/>
    </row>
    <row r="457" ht="15.75" customHeight="1">
      <c r="AI457" s="4"/>
      <c r="AJ457" s="4"/>
      <c r="AK457" s="4"/>
      <c r="AL457" s="4"/>
      <c r="AM457" s="4"/>
      <c r="AN457" s="4"/>
      <c r="AO457" s="4"/>
      <c r="AP457" s="4"/>
    </row>
    <row r="458" ht="15.75" customHeight="1">
      <c r="AI458" s="4"/>
      <c r="AJ458" s="4"/>
      <c r="AK458" s="4"/>
      <c r="AL458" s="4"/>
      <c r="AM458" s="4"/>
      <c r="AN458" s="4"/>
      <c r="AO458" s="4"/>
      <c r="AP458" s="4"/>
    </row>
    <row r="459" ht="15.75" customHeight="1">
      <c r="AI459" s="4"/>
      <c r="AJ459" s="4"/>
      <c r="AK459" s="4"/>
      <c r="AL459" s="4"/>
      <c r="AM459" s="4"/>
      <c r="AN459" s="4"/>
      <c r="AO459" s="4"/>
      <c r="AP459" s="4"/>
    </row>
    <row r="460" ht="15.75" customHeight="1">
      <c r="AI460" s="4"/>
      <c r="AJ460" s="4"/>
      <c r="AK460" s="4"/>
      <c r="AL460" s="4"/>
      <c r="AM460" s="4"/>
      <c r="AN460" s="4"/>
      <c r="AO460" s="4"/>
      <c r="AP460" s="4"/>
    </row>
    <row r="461" ht="15.75" customHeight="1">
      <c r="AI461" s="4"/>
      <c r="AJ461" s="4"/>
      <c r="AK461" s="4"/>
      <c r="AL461" s="4"/>
      <c r="AM461" s="4"/>
      <c r="AN461" s="4"/>
      <c r="AO461" s="4"/>
      <c r="AP461" s="4"/>
    </row>
    <row r="462" ht="15.75" customHeight="1">
      <c r="AI462" s="4"/>
      <c r="AJ462" s="4"/>
      <c r="AK462" s="4"/>
      <c r="AL462" s="4"/>
      <c r="AM462" s="4"/>
      <c r="AN462" s="4"/>
      <c r="AO462" s="4"/>
      <c r="AP462" s="4"/>
    </row>
    <row r="463" ht="15.75" customHeight="1">
      <c r="AI463" s="4"/>
      <c r="AJ463" s="4"/>
      <c r="AK463" s="4"/>
      <c r="AL463" s="4"/>
      <c r="AM463" s="4"/>
      <c r="AN463" s="4"/>
      <c r="AO463" s="4"/>
      <c r="AP463" s="4"/>
    </row>
    <row r="464" ht="15.75" customHeight="1">
      <c r="AI464" s="4"/>
      <c r="AJ464" s="4"/>
      <c r="AK464" s="4"/>
      <c r="AL464" s="4"/>
      <c r="AM464" s="4"/>
      <c r="AN464" s="4"/>
      <c r="AO464" s="4"/>
      <c r="AP464" s="4"/>
    </row>
    <row r="465" ht="15.75" customHeight="1">
      <c r="AI465" s="4"/>
      <c r="AJ465" s="4"/>
      <c r="AK465" s="4"/>
      <c r="AL465" s="4"/>
      <c r="AM465" s="4"/>
      <c r="AN465" s="4"/>
      <c r="AO465" s="4"/>
      <c r="AP465" s="4"/>
    </row>
    <row r="466" ht="15.75" customHeight="1">
      <c r="AI466" s="4"/>
      <c r="AJ466" s="4"/>
      <c r="AK466" s="4"/>
      <c r="AL466" s="4"/>
      <c r="AM466" s="4"/>
      <c r="AN466" s="4"/>
      <c r="AO466" s="4"/>
      <c r="AP466" s="4"/>
    </row>
    <row r="467" ht="15.75" customHeight="1">
      <c r="AI467" s="4"/>
      <c r="AJ467" s="4"/>
      <c r="AK467" s="4"/>
      <c r="AL467" s="4"/>
      <c r="AM467" s="4"/>
      <c r="AN467" s="4"/>
      <c r="AO467" s="4"/>
      <c r="AP467" s="4"/>
    </row>
    <row r="468" ht="15.75" customHeight="1">
      <c r="AI468" s="4"/>
      <c r="AJ468" s="4"/>
      <c r="AK468" s="4"/>
      <c r="AL468" s="4"/>
      <c r="AM468" s="4"/>
      <c r="AN468" s="4"/>
      <c r="AO468" s="4"/>
      <c r="AP468" s="4"/>
    </row>
    <row r="469" ht="15.75" customHeight="1">
      <c r="AI469" s="4"/>
      <c r="AJ469" s="4"/>
      <c r="AK469" s="4"/>
      <c r="AL469" s="4"/>
      <c r="AM469" s="4"/>
      <c r="AN469" s="4"/>
      <c r="AO469" s="4"/>
      <c r="AP469" s="4"/>
    </row>
    <row r="470" ht="15.75" customHeight="1">
      <c r="AI470" s="4"/>
      <c r="AJ470" s="4"/>
      <c r="AK470" s="4"/>
      <c r="AL470" s="4"/>
      <c r="AM470" s="4"/>
      <c r="AN470" s="4"/>
      <c r="AO470" s="4"/>
      <c r="AP470" s="4"/>
    </row>
    <row r="471" ht="15.75" customHeight="1">
      <c r="AI471" s="4"/>
      <c r="AJ471" s="4"/>
      <c r="AK471" s="4"/>
      <c r="AL471" s="4"/>
      <c r="AM471" s="4"/>
      <c r="AN471" s="4"/>
      <c r="AO471" s="4"/>
      <c r="AP471" s="4"/>
    </row>
    <row r="472" ht="15.75" customHeight="1">
      <c r="AI472" s="4"/>
      <c r="AJ472" s="4"/>
      <c r="AK472" s="4"/>
      <c r="AL472" s="4"/>
      <c r="AM472" s="4"/>
      <c r="AN472" s="4"/>
      <c r="AO472" s="4"/>
      <c r="AP472" s="4"/>
    </row>
    <row r="473" ht="15.75" customHeight="1">
      <c r="AI473" s="4"/>
      <c r="AJ473" s="4"/>
      <c r="AK473" s="4"/>
      <c r="AL473" s="4"/>
      <c r="AM473" s="4"/>
      <c r="AN473" s="4"/>
      <c r="AO473" s="4"/>
      <c r="AP473" s="4"/>
    </row>
    <row r="474" ht="15.75" customHeight="1">
      <c r="AI474" s="4"/>
      <c r="AJ474" s="4"/>
      <c r="AK474" s="4"/>
      <c r="AL474" s="4"/>
      <c r="AM474" s="4"/>
      <c r="AN474" s="4"/>
      <c r="AO474" s="4"/>
      <c r="AP474" s="4"/>
    </row>
    <row r="475" ht="15.75" customHeight="1">
      <c r="AI475" s="4"/>
      <c r="AJ475" s="4"/>
      <c r="AK475" s="4"/>
      <c r="AL475" s="4"/>
      <c r="AM475" s="4"/>
      <c r="AN475" s="4"/>
      <c r="AO475" s="4"/>
      <c r="AP475" s="4"/>
    </row>
    <row r="476" ht="15.75" customHeight="1">
      <c r="AI476" s="4"/>
      <c r="AJ476" s="4"/>
      <c r="AK476" s="4"/>
      <c r="AL476" s="4"/>
      <c r="AM476" s="4"/>
      <c r="AN476" s="4"/>
      <c r="AO476" s="4"/>
      <c r="AP476" s="4"/>
    </row>
    <row r="477" ht="15.75" customHeight="1">
      <c r="AI477" s="4"/>
      <c r="AJ477" s="4"/>
      <c r="AK477" s="4"/>
      <c r="AL477" s="4"/>
      <c r="AM477" s="4"/>
      <c r="AN477" s="4"/>
      <c r="AO477" s="4"/>
      <c r="AP477" s="4"/>
    </row>
    <row r="478" ht="15.75" customHeight="1">
      <c r="AI478" s="4"/>
      <c r="AJ478" s="4"/>
      <c r="AK478" s="4"/>
      <c r="AL478" s="4"/>
      <c r="AM478" s="4"/>
      <c r="AN478" s="4"/>
      <c r="AO478" s="4"/>
      <c r="AP478" s="4"/>
    </row>
    <row r="479" ht="15.75" customHeight="1">
      <c r="AI479" s="4"/>
      <c r="AJ479" s="4"/>
      <c r="AK479" s="4"/>
      <c r="AL479" s="4"/>
      <c r="AM479" s="4"/>
      <c r="AN479" s="4"/>
      <c r="AO479" s="4"/>
      <c r="AP479" s="4"/>
    </row>
    <row r="480" ht="15.75" customHeight="1">
      <c r="AI480" s="4"/>
      <c r="AJ480" s="4"/>
      <c r="AK480" s="4"/>
      <c r="AL480" s="4"/>
      <c r="AM480" s="4"/>
      <c r="AN480" s="4"/>
      <c r="AO480" s="4"/>
      <c r="AP480" s="4"/>
    </row>
    <row r="481" ht="15.75" customHeight="1">
      <c r="AI481" s="4"/>
      <c r="AJ481" s="4"/>
      <c r="AK481" s="4"/>
      <c r="AL481" s="4"/>
      <c r="AM481" s="4"/>
      <c r="AN481" s="4"/>
      <c r="AO481" s="4"/>
      <c r="AP481" s="4"/>
    </row>
    <row r="482" ht="15.75" customHeight="1">
      <c r="AI482" s="4"/>
      <c r="AJ482" s="4"/>
      <c r="AK482" s="4"/>
      <c r="AL482" s="4"/>
      <c r="AM482" s="4"/>
      <c r="AN482" s="4"/>
      <c r="AO482" s="4"/>
      <c r="AP482" s="4"/>
    </row>
    <row r="483" ht="15.75" customHeight="1">
      <c r="AI483" s="4"/>
      <c r="AJ483" s="4"/>
      <c r="AK483" s="4"/>
      <c r="AL483" s="4"/>
      <c r="AM483" s="4"/>
      <c r="AN483" s="4"/>
      <c r="AO483" s="4"/>
      <c r="AP483" s="4"/>
    </row>
    <row r="484" ht="15.75" customHeight="1">
      <c r="AI484" s="4"/>
      <c r="AJ484" s="4"/>
      <c r="AK484" s="4"/>
      <c r="AL484" s="4"/>
      <c r="AM484" s="4"/>
      <c r="AN484" s="4"/>
      <c r="AO484" s="4"/>
      <c r="AP484" s="4"/>
    </row>
    <row r="485" ht="15.75" customHeight="1">
      <c r="AI485" s="4"/>
      <c r="AJ485" s="4"/>
      <c r="AK485" s="4"/>
      <c r="AL485" s="4"/>
      <c r="AM485" s="4"/>
      <c r="AN485" s="4"/>
      <c r="AO485" s="4"/>
      <c r="AP485" s="4"/>
    </row>
    <row r="486" ht="15.75" customHeight="1">
      <c r="AI486" s="4"/>
      <c r="AJ486" s="4"/>
      <c r="AK486" s="4"/>
      <c r="AL486" s="4"/>
      <c r="AM486" s="4"/>
      <c r="AN486" s="4"/>
      <c r="AO486" s="4"/>
      <c r="AP486" s="4"/>
    </row>
    <row r="487" ht="15.75" customHeight="1">
      <c r="AI487" s="4"/>
      <c r="AJ487" s="4"/>
      <c r="AK487" s="4"/>
      <c r="AL487" s="4"/>
      <c r="AM487" s="4"/>
      <c r="AN487" s="4"/>
      <c r="AO487" s="4"/>
      <c r="AP487" s="4"/>
    </row>
    <row r="488" ht="15.75" customHeight="1">
      <c r="AI488" s="4"/>
      <c r="AJ488" s="4"/>
      <c r="AK488" s="4"/>
      <c r="AL488" s="4"/>
      <c r="AM488" s="4"/>
      <c r="AN488" s="4"/>
      <c r="AO488" s="4"/>
      <c r="AP488" s="4"/>
    </row>
    <row r="489" ht="15.75" customHeight="1">
      <c r="AI489" s="4"/>
      <c r="AJ489" s="4"/>
      <c r="AK489" s="4"/>
      <c r="AL489" s="4"/>
      <c r="AM489" s="4"/>
      <c r="AN489" s="4"/>
      <c r="AO489" s="4"/>
      <c r="AP489" s="4"/>
    </row>
    <row r="490" ht="15.75" customHeight="1">
      <c r="AI490" s="4"/>
      <c r="AJ490" s="4"/>
      <c r="AK490" s="4"/>
      <c r="AL490" s="4"/>
      <c r="AM490" s="4"/>
      <c r="AN490" s="4"/>
      <c r="AO490" s="4"/>
      <c r="AP490" s="4"/>
    </row>
    <row r="491" ht="15.75" customHeight="1">
      <c r="AI491" s="4"/>
      <c r="AJ491" s="4"/>
      <c r="AK491" s="4"/>
      <c r="AL491" s="4"/>
      <c r="AM491" s="4"/>
      <c r="AN491" s="4"/>
      <c r="AO491" s="4"/>
      <c r="AP491" s="4"/>
    </row>
    <row r="492" ht="15.75" customHeight="1">
      <c r="AI492" s="4"/>
      <c r="AJ492" s="4"/>
      <c r="AK492" s="4"/>
      <c r="AL492" s="4"/>
      <c r="AM492" s="4"/>
      <c r="AN492" s="4"/>
      <c r="AO492" s="4"/>
      <c r="AP492" s="4"/>
    </row>
    <row r="493" ht="15.75" customHeight="1">
      <c r="AI493" s="4"/>
      <c r="AJ493" s="4"/>
      <c r="AK493" s="4"/>
      <c r="AL493" s="4"/>
      <c r="AM493" s="4"/>
      <c r="AN493" s="4"/>
      <c r="AO493" s="4"/>
      <c r="AP493" s="4"/>
    </row>
    <row r="494" ht="15.75" customHeight="1">
      <c r="AI494" s="4"/>
      <c r="AJ494" s="4"/>
      <c r="AK494" s="4"/>
      <c r="AL494" s="4"/>
      <c r="AM494" s="4"/>
      <c r="AN494" s="4"/>
      <c r="AO494" s="4"/>
      <c r="AP494" s="4"/>
    </row>
    <row r="495" ht="15.75" customHeight="1">
      <c r="AI495" s="4"/>
      <c r="AJ495" s="4"/>
      <c r="AK495" s="4"/>
      <c r="AL495" s="4"/>
      <c r="AM495" s="4"/>
      <c r="AN495" s="4"/>
      <c r="AO495" s="4"/>
      <c r="AP495" s="4"/>
    </row>
    <row r="496" ht="15.75" customHeight="1">
      <c r="AI496" s="4"/>
      <c r="AJ496" s="4"/>
      <c r="AK496" s="4"/>
      <c r="AL496" s="4"/>
      <c r="AM496" s="4"/>
      <c r="AN496" s="4"/>
      <c r="AO496" s="4"/>
      <c r="AP496" s="4"/>
    </row>
    <row r="497" ht="15.75" customHeight="1">
      <c r="AI497" s="4"/>
      <c r="AJ497" s="4"/>
      <c r="AK497" s="4"/>
      <c r="AL497" s="4"/>
      <c r="AM497" s="4"/>
      <c r="AN497" s="4"/>
      <c r="AO497" s="4"/>
      <c r="AP497" s="4"/>
    </row>
    <row r="498" ht="15.75" customHeight="1">
      <c r="AI498" s="4"/>
      <c r="AJ498" s="4"/>
      <c r="AK498" s="4"/>
      <c r="AL498" s="4"/>
      <c r="AM498" s="4"/>
      <c r="AN498" s="4"/>
      <c r="AO498" s="4"/>
      <c r="AP498" s="4"/>
    </row>
    <row r="499" ht="15.75" customHeight="1">
      <c r="AI499" s="4"/>
      <c r="AJ499" s="4"/>
      <c r="AK499" s="4"/>
      <c r="AL499" s="4"/>
      <c r="AM499" s="4"/>
      <c r="AN499" s="4"/>
      <c r="AO499" s="4"/>
      <c r="AP499" s="4"/>
    </row>
    <row r="500" ht="15.75" customHeight="1">
      <c r="AI500" s="4"/>
      <c r="AJ500" s="4"/>
      <c r="AK500" s="4"/>
      <c r="AL500" s="4"/>
      <c r="AM500" s="4"/>
      <c r="AN500" s="4"/>
      <c r="AO500" s="4"/>
      <c r="AP500" s="4"/>
    </row>
    <row r="501" ht="15.75" customHeight="1">
      <c r="AI501" s="4"/>
      <c r="AJ501" s="4"/>
      <c r="AK501" s="4"/>
      <c r="AL501" s="4"/>
      <c r="AM501" s="4"/>
      <c r="AN501" s="4"/>
      <c r="AO501" s="4"/>
      <c r="AP501" s="4"/>
    </row>
    <row r="502" ht="15.75" customHeight="1">
      <c r="AI502" s="4"/>
      <c r="AJ502" s="4"/>
      <c r="AK502" s="4"/>
      <c r="AL502" s="4"/>
      <c r="AM502" s="4"/>
      <c r="AN502" s="4"/>
      <c r="AO502" s="4"/>
      <c r="AP502" s="4"/>
    </row>
    <row r="503" ht="15.75" customHeight="1">
      <c r="AI503" s="4"/>
      <c r="AJ503" s="4"/>
      <c r="AK503" s="4"/>
      <c r="AL503" s="4"/>
      <c r="AM503" s="4"/>
      <c r="AN503" s="4"/>
      <c r="AO503" s="4"/>
      <c r="AP503" s="4"/>
    </row>
    <row r="504" ht="15.75" customHeight="1">
      <c r="AI504" s="4"/>
      <c r="AJ504" s="4"/>
      <c r="AK504" s="4"/>
      <c r="AL504" s="4"/>
      <c r="AM504" s="4"/>
      <c r="AN504" s="4"/>
      <c r="AO504" s="4"/>
      <c r="AP504" s="4"/>
    </row>
    <row r="505" ht="15.75" customHeight="1">
      <c r="AI505" s="4"/>
      <c r="AJ505" s="4"/>
      <c r="AK505" s="4"/>
      <c r="AL505" s="4"/>
      <c r="AM505" s="4"/>
      <c r="AN505" s="4"/>
      <c r="AO505" s="4"/>
      <c r="AP505" s="4"/>
    </row>
    <row r="506" ht="15.75" customHeight="1">
      <c r="AI506" s="4"/>
      <c r="AJ506" s="4"/>
      <c r="AK506" s="4"/>
      <c r="AL506" s="4"/>
      <c r="AM506" s="4"/>
      <c r="AN506" s="4"/>
      <c r="AO506" s="4"/>
      <c r="AP506" s="4"/>
    </row>
    <row r="507" ht="15.75" customHeight="1">
      <c r="AI507" s="4"/>
      <c r="AJ507" s="4"/>
      <c r="AK507" s="4"/>
      <c r="AL507" s="4"/>
      <c r="AM507" s="4"/>
      <c r="AN507" s="4"/>
      <c r="AO507" s="4"/>
      <c r="AP507" s="4"/>
    </row>
    <row r="508" ht="15.75" customHeight="1">
      <c r="AI508" s="4"/>
      <c r="AJ508" s="4"/>
      <c r="AK508" s="4"/>
      <c r="AL508" s="4"/>
      <c r="AM508" s="4"/>
      <c r="AN508" s="4"/>
      <c r="AO508" s="4"/>
      <c r="AP508" s="4"/>
    </row>
    <row r="509" ht="15.75" customHeight="1">
      <c r="AI509" s="4"/>
      <c r="AJ509" s="4"/>
      <c r="AK509" s="4"/>
      <c r="AL509" s="4"/>
      <c r="AM509" s="4"/>
      <c r="AN509" s="4"/>
      <c r="AO509" s="4"/>
      <c r="AP509" s="4"/>
    </row>
    <row r="510" ht="15.75" customHeight="1">
      <c r="AI510" s="4"/>
      <c r="AJ510" s="4"/>
      <c r="AK510" s="4"/>
      <c r="AL510" s="4"/>
      <c r="AM510" s="4"/>
      <c r="AN510" s="4"/>
      <c r="AO510" s="4"/>
      <c r="AP510" s="4"/>
    </row>
    <row r="511" ht="15.75" customHeight="1">
      <c r="AI511" s="4"/>
      <c r="AJ511" s="4"/>
      <c r="AK511" s="4"/>
      <c r="AL511" s="4"/>
      <c r="AM511" s="4"/>
      <c r="AN511" s="4"/>
      <c r="AO511" s="4"/>
      <c r="AP511" s="4"/>
    </row>
    <row r="512" ht="15.75" customHeight="1">
      <c r="AI512" s="4"/>
      <c r="AJ512" s="4"/>
      <c r="AK512" s="4"/>
      <c r="AL512" s="4"/>
      <c r="AM512" s="4"/>
      <c r="AN512" s="4"/>
      <c r="AO512" s="4"/>
      <c r="AP512" s="4"/>
    </row>
    <row r="513" ht="15.75" customHeight="1">
      <c r="AI513" s="4"/>
      <c r="AJ513" s="4"/>
      <c r="AK513" s="4"/>
      <c r="AL513" s="4"/>
      <c r="AM513" s="4"/>
      <c r="AN513" s="4"/>
      <c r="AO513" s="4"/>
      <c r="AP513" s="4"/>
    </row>
    <row r="514" ht="15.75" customHeight="1">
      <c r="AI514" s="4"/>
      <c r="AJ514" s="4"/>
      <c r="AK514" s="4"/>
      <c r="AL514" s="4"/>
      <c r="AM514" s="4"/>
      <c r="AN514" s="4"/>
      <c r="AO514" s="4"/>
      <c r="AP514" s="4"/>
    </row>
    <row r="515" ht="15.75" customHeight="1">
      <c r="AI515" s="4"/>
      <c r="AJ515" s="4"/>
      <c r="AK515" s="4"/>
      <c r="AL515" s="4"/>
      <c r="AM515" s="4"/>
      <c r="AN515" s="4"/>
      <c r="AO515" s="4"/>
      <c r="AP515" s="4"/>
    </row>
    <row r="516" ht="15.75" customHeight="1">
      <c r="AI516" s="4"/>
      <c r="AJ516" s="4"/>
      <c r="AK516" s="4"/>
      <c r="AL516" s="4"/>
      <c r="AM516" s="4"/>
      <c r="AN516" s="4"/>
      <c r="AO516" s="4"/>
      <c r="AP516" s="4"/>
    </row>
    <row r="517" ht="15.75" customHeight="1">
      <c r="AI517" s="4"/>
      <c r="AJ517" s="4"/>
      <c r="AK517" s="4"/>
      <c r="AL517" s="4"/>
      <c r="AM517" s="4"/>
      <c r="AN517" s="4"/>
      <c r="AO517" s="4"/>
      <c r="AP517" s="4"/>
    </row>
    <row r="518" ht="15.75" customHeight="1">
      <c r="AI518" s="4"/>
      <c r="AJ518" s="4"/>
      <c r="AK518" s="4"/>
      <c r="AL518" s="4"/>
      <c r="AM518" s="4"/>
      <c r="AN518" s="4"/>
      <c r="AO518" s="4"/>
      <c r="AP518" s="4"/>
    </row>
    <row r="519" ht="15.75" customHeight="1">
      <c r="AI519" s="4"/>
      <c r="AJ519" s="4"/>
      <c r="AK519" s="4"/>
      <c r="AL519" s="4"/>
      <c r="AM519" s="4"/>
      <c r="AN519" s="4"/>
      <c r="AO519" s="4"/>
      <c r="AP519" s="4"/>
    </row>
    <row r="520" ht="15.75" customHeight="1">
      <c r="AI520" s="4"/>
      <c r="AJ520" s="4"/>
      <c r="AK520" s="4"/>
      <c r="AL520" s="4"/>
      <c r="AM520" s="4"/>
      <c r="AN520" s="4"/>
      <c r="AO520" s="4"/>
      <c r="AP520" s="4"/>
    </row>
    <row r="521" ht="15.75" customHeight="1">
      <c r="AI521" s="4"/>
      <c r="AJ521" s="4"/>
      <c r="AK521" s="4"/>
      <c r="AL521" s="4"/>
      <c r="AM521" s="4"/>
      <c r="AN521" s="4"/>
      <c r="AO521" s="4"/>
      <c r="AP521" s="4"/>
    </row>
    <row r="522" ht="15.75" customHeight="1">
      <c r="AI522" s="4"/>
      <c r="AJ522" s="4"/>
      <c r="AK522" s="4"/>
      <c r="AL522" s="4"/>
      <c r="AM522" s="4"/>
      <c r="AN522" s="4"/>
      <c r="AO522" s="4"/>
      <c r="AP522" s="4"/>
    </row>
    <row r="523" ht="15.75" customHeight="1">
      <c r="AI523" s="4"/>
      <c r="AJ523" s="4"/>
      <c r="AK523" s="4"/>
      <c r="AL523" s="4"/>
      <c r="AM523" s="4"/>
      <c r="AN523" s="4"/>
      <c r="AO523" s="4"/>
      <c r="AP523" s="4"/>
    </row>
    <row r="524" ht="15.75" customHeight="1">
      <c r="AI524" s="4"/>
      <c r="AJ524" s="4"/>
      <c r="AK524" s="4"/>
      <c r="AL524" s="4"/>
      <c r="AM524" s="4"/>
      <c r="AN524" s="4"/>
      <c r="AO524" s="4"/>
      <c r="AP524" s="4"/>
    </row>
    <row r="525" ht="15.75" customHeight="1">
      <c r="AI525" s="4"/>
      <c r="AJ525" s="4"/>
      <c r="AK525" s="4"/>
      <c r="AL525" s="4"/>
      <c r="AM525" s="4"/>
      <c r="AN525" s="4"/>
      <c r="AO525" s="4"/>
      <c r="AP525" s="4"/>
    </row>
    <row r="526" ht="15.75" customHeight="1">
      <c r="AI526" s="4"/>
      <c r="AJ526" s="4"/>
      <c r="AK526" s="4"/>
      <c r="AL526" s="4"/>
      <c r="AM526" s="4"/>
      <c r="AN526" s="4"/>
      <c r="AO526" s="4"/>
      <c r="AP526" s="4"/>
    </row>
    <row r="527" ht="15.75" customHeight="1">
      <c r="AI527" s="4"/>
      <c r="AJ527" s="4"/>
      <c r="AK527" s="4"/>
      <c r="AL527" s="4"/>
      <c r="AM527" s="4"/>
      <c r="AN527" s="4"/>
      <c r="AO527" s="4"/>
      <c r="AP527" s="4"/>
    </row>
    <row r="528" ht="15.75" customHeight="1">
      <c r="AI528" s="4"/>
      <c r="AJ528" s="4"/>
      <c r="AK528" s="4"/>
      <c r="AL528" s="4"/>
      <c r="AM528" s="4"/>
      <c r="AN528" s="4"/>
      <c r="AO528" s="4"/>
      <c r="AP528" s="4"/>
    </row>
    <row r="529" ht="15.75" customHeight="1">
      <c r="AI529" s="4"/>
      <c r="AJ529" s="4"/>
      <c r="AK529" s="4"/>
      <c r="AL529" s="4"/>
      <c r="AM529" s="4"/>
      <c r="AN529" s="4"/>
      <c r="AO529" s="4"/>
      <c r="AP529" s="4"/>
    </row>
    <row r="530" ht="15.75" customHeight="1">
      <c r="AI530" s="4"/>
      <c r="AJ530" s="4"/>
      <c r="AK530" s="4"/>
      <c r="AL530" s="4"/>
      <c r="AM530" s="4"/>
      <c r="AN530" s="4"/>
      <c r="AO530" s="4"/>
      <c r="AP530" s="4"/>
    </row>
    <row r="531" ht="15.75" customHeight="1">
      <c r="AI531" s="4"/>
      <c r="AJ531" s="4"/>
      <c r="AK531" s="4"/>
      <c r="AL531" s="4"/>
      <c r="AM531" s="4"/>
      <c r="AN531" s="4"/>
      <c r="AO531" s="4"/>
      <c r="AP531" s="4"/>
    </row>
    <row r="532" ht="15.75" customHeight="1">
      <c r="AI532" s="4"/>
      <c r="AJ532" s="4"/>
      <c r="AK532" s="4"/>
      <c r="AL532" s="4"/>
      <c r="AM532" s="4"/>
      <c r="AN532" s="4"/>
      <c r="AO532" s="4"/>
      <c r="AP532" s="4"/>
    </row>
    <row r="533" ht="15.75" customHeight="1">
      <c r="AI533" s="4"/>
      <c r="AJ533" s="4"/>
      <c r="AK533" s="4"/>
      <c r="AL533" s="4"/>
      <c r="AM533" s="4"/>
      <c r="AN533" s="4"/>
      <c r="AO533" s="4"/>
      <c r="AP533" s="4"/>
    </row>
    <row r="534" ht="15.75" customHeight="1">
      <c r="AI534" s="4"/>
      <c r="AJ534" s="4"/>
      <c r="AK534" s="4"/>
      <c r="AL534" s="4"/>
      <c r="AM534" s="4"/>
      <c r="AN534" s="4"/>
      <c r="AO534" s="4"/>
      <c r="AP534" s="4"/>
    </row>
    <row r="535" ht="15.75" customHeight="1">
      <c r="AI535" s="4"/>
      <c r="AJ535" s="4"/>
      <c r="AK535" s="4"/>
      <c r="AL535" s="4"/>
      <c r="AM535" s="4"/>
      <c r="AN535" s="4"/>
      <c r="AO535" s="4"/>
      <c r="AP535" s="4"/>
    </row>
    <row r="536" ht="15.75" customHeight="1">
      <c r="AI536" s="4"/>
      <c r="AJ536" s="4"/>
      <c r="AK536" s="4"/>
      <c r="AL536" s="4"/>
      <c r="AM536" s="4"/>
      <c r="AN536" s="4"/>
      <c r="AO536" s="4"/>
      <c r="AP536" s="4"/>
    </row>
    <row r="537" ht="15.75" customHeight="1">
      <c r="AI537" s="4"/>
      <c r="AJ537" s="4"/>
      <c r="AK537" s="4"/>
      <c r="AL537" s="4"/>
      <c r="AM537" s="4"/>
      <c r="AN537" s="4"/>
      <c r="AO537" s="4"/>
      <c r="AP537" s="4"/>
    </row>
    <row r="538" ht="15.75" customHeight="1">
      <c r="AI538" s="4"/>
      <c r="AJ538" s="4"/>
      <c r="AK538" s="4"/>
      <c r="AL538" s="4"/>
      <c r="AM538" s="4"/>
      <c r="AN538" s="4"/>
      <c r="AO538" s="4"/>
      <c r="AP538" s="4"/>
    </row>
    <row r="539" ht="15.75" customHeight="1">
      <c r="AI539" s="4"/>
      <c r="AJ539" s="4"/>
      <c r="AK539" s="4"/>
      <c r="AL539" s="4"/>
      <c r="AM539" s="4"/>
      <c r="AN539" s="4"/>
      <c r="AO539" s="4"/>
      <c r="AP539" s="4"/>
    </row>
    <row r="540" ht="15.75" customHeight="1">
      <c r="AI540" s="4"/>
      <c r="AJ540" s="4"/>
      <c r="AK540" s="4"/>
      <c r="AL540" s="4"/>
      <c r="AM540" s="4"/>
      <c r="AN540" s="4"/>
      <c r="AO540" s="4"/>
      <c r="AP540" s="4"/>
    </row>
    <row r="541" ht="15.75" customHeight="1">
      <c r="AI541" s="4"/>
      <c r="AJ541" s="4"/>
      <c r="AK541" s="4"/>
      <c r="AL541" s="4"/>
      <c r="AM541" s="4"/>
      <c r="AN541" s="4"/>
      <c r="AO541" s="4"/>
      <c r="AP541" s="4"/>
    </row>
    <row r="542" ht="15.75" customHeight="1">
      <c r="AI542" s="4"/>
      <c r="AJ542" s="4"/>
      <c r="AK542" s="4"/>
      <c r="AL542" s="4"/>
      <c r="AM542" s="4"/>
      <c r="AN542" s="4"/>
      <c r="AO542" s="4"/>
      <c r="AP542" s="4"/>
    </row>
    <row r="543" ht="15.75" customHeight="1">
      <c r="AI543" s="4"/>
      <c r="AJ543" s="4"/>
      <c r="AK543" s="4"/>
      <c r="AL543" s="4"/>
      <c r="AM543" s="4"/>
      <c r="AN543" s="4"/>
      <c r="AO543" s="4"/>
      <c r="AP543" s="4"/>
    </row>
    <row r="544" ht="15.75" customHeight="1">
      <c r="AI544" s="4"/>
      <c r="AJ544" s="4"/>
      <c r="AK544" s="4"/>
      <c r="AL544" s="4"/>
      <c r="AM544" s="4"/>
      <c r="AN544" s="4"/>
      <c r="AO544" s="4"/>
      <c r="AP544" s="4"/>
    </row>
    <row r="545" ht="15.75" customHeight="1">
      <c r="AI545" s="4"/>
      <c r="AJ545" s="4"/>
      <c r="AK545" s="4"/>
      <c r="AL545" s="4"/>
      <c r="AM545" s="4"/>
      <c r="AN545" s="4"/>
      <c r="AO545" s="4"/>
      <c r="AP545" s="4"/>
    </row>
    <row r="546" ht="15.75" customHeight="1">
      <c r="AI546" s="4"/>
      <c r="AJ546" s="4"/>
      <c r="AK546" s="4"/>
      <c r="AL546" s="4"/>
      <c r="AM546" s="4"/>
      <c r="AN546" s="4"/>
      <c r="AO546" s="4"/>
      <c r="AP546" s="4"/>
    </row>
    <row r="547" ht="15.75" customHeight="1">
      <c r="AI547" s="4"/>
      <c r="AJ547" s="4"/>
      <c r="AK547" s="4"/>
      <c r="AL547" s="4"/>
      <c r="AM547" s="4"/>
      <c r="AN547" s="4"/>
      <c r="AO547" s="4"/>
      <c r="AP547" s="4"/>
    </row>
    <row r="548" ht="15.75" customHeight="1">
      <c r="AI548" s="4"/>
      <c r="AJ548" s="4"/>
      <c r="AK548" s="4"/>
      <c r="AL548" s="4"/>
      <c r="AM548" s="4"/>
      <c r="AN548" s="4"/>
      <c r="AO548" s="4"/>
      <c r="AP548" s="4"/>
    </row>
    <row r="549" ht="15.75" customHeight="1">
      <c r="AI549" s="4"/>
      <c r="AJ549" s="4"/>
      <c r="AK549" s="4"/>
      <c r="AL549" s="4"/>
      <c r="AM549" s="4"/>
      <c r="AN549" s="4"/>
      <c r="AO549" s="4"/>
      <c r="AP549" s="4"/>
    </row>
    <row r="550" ht="15.75" customHeight="1">
      <c r="AI550" s="4"/>
      <c r="AJ550" s="4"/>
      <c r="AK550" s="4"/>
      <c r="AL550" s="4"/>
      <c r="AM550" s="4"/>
      <c r="AN550" s="4"/>
      <c r="AO550" s="4"/>
      <c r="AP550" s="4"/>
    </row>
    <row r="551" ht="15.75" customHeight="1">
      <c r="AI551" s="4"/>
      <c r="AJ551" s="4"/>
      <c r="AK551" s="4"/>
      <c r="AL551" s="4"/>
      <c r="AM551" s="4"/>
      <c r="AN551" s="4"/>
      <c r="AO551" s="4"/>
      <c r="AP551" s="4"/>
    </row>
    <row r="552" ht="15.75" customHeight="1">
      <c r="AI552" s="4"/>
      <c r="AJ552" s="4"/>
      <c r="AK552" s="4"/>
      <c r="AL552" s="4"/>
      <c r="AM552" s="4"/>
      <c r="AN552" s="4"/>
      <c r="AO552" s="4"/>
      <c r="AP552" s="4"/>
    </row>
    <row r="553" ht="15.75" customHeight="1">
      <c r="AI553" s="4"/>
      <c r="AJ553" s="4"/>
      <c r="AK553" s="4"/>
      <c r="AL553" s="4"/>
      <c r="AM553" s="4"/>
      <c r="AN553" s="4"/>
      <c r="AO553" s="4"/>
      <c r="AP553" s="4"/>
    </row>
    <row r="554" ht="15.75" customHeight="1">
      <c r="AI554" s="4"/>
      <c r="AJ554" s="4"/>
      <c r="AK554" s="4"/>
      <c r="AL554" s="4"/>
      <c r="AM554" s="4"/>
      <c r="AN554" s="4"/>
      <c r="AO554" s="4"/>
      <c r="AP554" s="4"/>
    </row>
    <row r="555" ht="15.75" customHeight="1">
      <c r="AI555" s="4"/>
      <c r="AJ555" s="4"/>
      <c r="AK555" s="4"/>
      <c r="AL555" s="4"/>
      <c r="AM555" s="4"/>
      <c r="AN555" s="4"/>
      <c r="AO555" s="4"/>
      <c r="AP555" s="4"/>
    </row>
    <row r="556" ht="15.75" customHeight="1">
      <c r="AI556" s="4"/>
      <c r="AJ556" s="4"/>
      <c r="AK556" s="4"/>
      <c r="AL556" s="4"/>
      <c r="AM556" s="4"/>
      <c r="AN556" s="4"/>
      <c r="AO556" s="4"/>
      <c r="AP556" s="4"/>
    </row>
    <row r="557" ht="15.75" customHeight="1">
      <c r="AI557" s="4"/>
      <c r="AJ557" s="4"/>
      <c r="AK557" s="4"/>
      <c r="AL557" s="4"/>
      <c r="AM557" s="4"/>
      <c r="AN557" s="4"/>
      <c r="AO557" s="4"/>
      <c r="AP557" s="4"/>
    </row>
    <row r="558" ht="15.75" customHeight="1">
      <c r="AI558" s="4"/>
      <c r="AJ558" s="4"/>
      <c r="AK558" s="4"/>
      <c r="AL558" s="4"/>
      <c r="AM558" s="4"/>
      <c r="AN558" s="4"/>
      <c r="AO558" s="4"/>
      <c r="AP558" s="4"/>
    </row>
    <row r="559" ht="15.75" customHeight="1">
      <c r="AI559" s="4"/>
      <c r="AJ559" s="4"/>
      <c r="AK559" s="4"/>
      <c r="AL559" s="4"/>
      <c r="AM559" s="4"/>
      <c r="AN559" s="4"/>
      <c r="AO559" s="4"/>
      <c r="AP559" s="4"/>
    </row>
    <row r="560" ht="15.75" customHeight="1">
      <c r="AI560" s="4"/>
      <c r="AJ560" s="4"/>
      <c r="AK560" s="4"/>
      <c r="AL560" s="4"/>
      <c r="AM560" s="4"/>
      <c r="AN560" s="4"/>
      <c r="AO560" s="4"/>
      <c r="AP560" s="4"/>
    </row>
    <row r="561" ht="15.75" customHeight="1">
      <c r="AI561" s="4"/>
      <c r="AJ561" s="4"/>
      <c r="AK561" s="4"/>
      <c r="AL561" s="4"/>
      <c r="AM561" s="4"/>
      <c r="AN561" s="4"/>
      <c r="AO561" s="4"/>
      <c r="AP561" s="4"/>
    </row>
    <row r="562" ht="15.75" customHeight="1">
      <c r="AI562" s="4"/>
      <c r="AJ562" s="4"/>
      <c r="AK562" s="4"/>
      <c r="AL562" s="4"/>
      <c r="AM562" s="4"/>
      <c r="AN562" s="4"/>
      <c r="AO562" s="4"/>
      <c r="AP562" s="4"/>
    </row>
    <row r="563" ht="15.75" customHeight="1">
      <c r="AI563" s="4"/>
      <c r="AJ563" s="4"/>
      <c r="AK563" s="4"/>
      <c r="AL563" s="4"/>
      <c r="AM563" s="4"/>
      <c r="AN563" s="4"/>
      <c r="AO563" s="4"/>
      <c r="AP563" s="4"/>
    </row>
    <row r="564" ht="15.75" customHeight="1">
      <c r="AI564" s="4"/>
      <c r="AJ564" s="4"/>
      <c r="AK564" s="4"/>
      <c r="AL564" s="4"/>
      <c r="AM564" s="4"/>
      <c r="AN564" s="4"/>
      <c r="AO564" s="4"/>
      <c r="AP564" s="4"/>
    </row>
    <row r="565" ht="15.75" customHeight="1">
      <c r="AI565" s="4"/>
      <c r="AJ565" s="4"/>
      <c r="AK565" s="4"/>
      <c r="AL565" s="4"/>
      <c r="AM565" s="4"/>
      <c r="AN565" s="4"/>
      <c r="AO565" s="4"/>
      <c r="AP565" s="4"/>
    </row>
    <row r="566" ht="15.75" customHeight="1">
      <c r="AI566" s="4"/>
      <c r="AJ566" s="4"/>
      <c r="AK566" s="4"/>
      <c r="AL566" s="4"/>
      <c r="AM566" s="4"/>
      <c r="AN566" s="4"/>
      <c r="AO566" s="4"/>
      <c r="AP566" s="4"/>
    </row>
    <row r="567" ht="15.75" customHeight="1">
      <c r="AI567" s="4"/>
      <c r="AJ567" s="4"/>
      <c r="AK567" s="4"/>
      <c r="AL567" s="4"/>
      <c r="AM567" s="4"/>
      <c r="AN567" s="4"/>
      <c r="AO567" s="4"/>
      <c r="AP567" s="4"/>
    </row>
    <row r="568" ht="15.75" customHeight="1">
      <c r="AI568" s="4"/>
      <c r="AJ568" s="4"/>
      <c r="AK568" s="4"/>
      <c r="AL568" s="4"/>
      <c r="AM568" s="4"/>
      <c r="AN568" s="4"/>
      <c r="AO568" s="4"/>
      <c r="AP568" s="4"/>
    </row>
    <row r="569" ht="15.75" customHeight="1">
      <c r="AI569" s="4"/>
      <c r="AJ569" s="4"/>
      <c r="AK569" s="4"/>
      <c r="AL569" s="4"/>
      <c r="AM569" s="4"/>
      <c r="AN569" s="4"/>
      <c r="AO569" s="4"/>
      <c r="AP569" s="4"/>
    </row>
    <row r="570" ht="15.75" customHeight="1">
      <c r="AI570" s="4"/>
      <c r="AJ570" s="4"/>
      <c r="AK570" s="4"/>
      <c r="AL570" s="4"/>
      <c r="AM570" s="4"/>
      <c r="AN570" s="4"/>
      <c r="AO570" s="4"/>
      <c r="AP570" s="4"/>
    </row>
    <row r="571" ht="15.75" customHeight="1">
      <c r="AI571" s="4"/>
      <c r="AJ571" s="4"/>
      <c r="AK571" s="4"/>
      <c r="AL571" s="4"/>
      <c r="AM571" s="4"/>
      <c r="AN571" s="4"/>
      <c r="AO571" s="4"/>
      <c r="AP571" s="4"/>
    </row>
    <row r="572" ht="15.75" customHeight="1">
      <c r="AI572" s="4"/>
      <c r="AJ572" s="4"/>
      <c r="AK572" s="4"/>
      <c r="AL572" s="4"/>
      <c r="AM572" s="4"/>
      <c r="AN572" s="4"/>
      <c r="AO572" s="4"/>
      <c r="AP572" s="4"/>
    </row>
    <row r="573" ht="15.75" customHeight="1">
      <c r="AI573" s="4"/>
      <c r="AJ573" s="4"/>
      <c r="AK573" s="4"/>
      <c r="AL573" s="4"/>
      <c r="AM573" s="4"/>
      <c r="AN573" s="4"/>
      <c r="AO573" s="4"/>
      <c r="AP573" s="4"/>
    </row>
    <row r="574" ht="15.75" customHeight="1">
      <c r="AI574" s="4"/>
      <c r="AJ574" s="4"/>
      <c r="AK574" s="4"/>
      <c r="AL574" s="4"/>
      <c r="AM574" s="4"/>
      <c r="AN574" s="4"/>
      <c r="AO574" s="4"/>
      <c r="AP574" s="4"/>
    </row>
    <row r="575" ht="15.75" customHeight="1">
      <c r="AI575" s="4"/>
      <c r="AJ575" s="4"/>
      <c r="AK575" s="4"/>
      <c r="AL575" s="4"/>
      <c r="AM575" s="4"/>
      <c r="AN575" s="4"/>
      <c r="AO575" s="4"/>
      <c r="AP575" s="4"/>
    </row>
    <row r="576" ht="15.75" customHeight="1">
      <c r="AI576" s="4"/>
      <c r="AJ576" s="4"/>
      <c r="AK576" s="4"/>
      <c r="AL576" s="4"/>
      <c r="AM576" s="4"/>
      <c r="AN576" s="4"/>
      <c r="AO576" s="4"/>
      <c r="AP576" s="4"/>
    </row>
    <row r="577" ht="15.75" customHeight="1">
      <c r="AI577" s="4"/>
      <c r="AJ577" s="4"/>
      <c r="AK577" s="4"/>
      <c r="AL577" s="4"/>
      <c r="AM577" s="4"/>
      <c r="AN577" s="4"/>
      <c r="AO577" s="4"/>
      <c r="AP577" s="4"/>
    </row>
    <row r="578" ht="15.75" customHeight="1">
      <c r="AI578" s="4"/>
      <c r="AJ578" s="4"/>
      <c r="AK578" s="4"/>
      <c r="AL578" s="4"/>
      <c r="AM578" s="4"/>
      <c r="AN578" s="4"/>
      <c r="AO578" s="4"/>
      <c r="AP578" s="4"/>
    </row>
    <row r="579" ht="15.75" customHeight="1">
      <c r="AI579" s="4"/>
      <c r="AJ579" s="4"/>
      <c r="AK579" s="4"/>
      <c r="AL579" s="4"/>
      <c r="AM579" s="4"/>
      <c r="AN579" s="4"/>
      <c r="AO579" s="4"/>
      <c r="AP579" s="4"/>
    </row>
    <row r="580" ht="15.75" customHeight="1">
      <c r="AI580" s="4"/>
      <c r="AJ580" s="4"/>
      <c r="AK580" s="4"/>
      <c r="AL580" s="4"/>
      <c r="AM580" s="4"/>
      <c r="AN580" s="4"/>
      <c r="AO580" s="4"/>
      <c r="AP580" s="4"/>
    </row>
    <row r="581" ht="15.75" customHeight="1">
      <c r="AI581" s="4"/>
      <c r="AJ581" s="4"/>
      <c r="AK581" s="4"/>
      <c r="AL581" s="4"/>
      <c r="AM581" s="4"/>
      <c r="AN581" s="4"/>
      <c r="AO581" s="4"/>
      <c r="AP581" s="4"/>
    </row>
    <row r="582" ht="15.75" customHeight="1">
      <c r="AI582" s="4"/>
      <c r="AJ582" s="4"/>
      <c r="AK582" s="4"/>
      <c r="AL582" s="4"/>
      <c r="AM582" s="4"/>
      <c r="AN582" s="4"/>
      <c r="AO582" s="4"/>
      <c r="AP582" s="4"/>
    </row>
    <row r="583" ht="15.75" customHeight="1">
      <c r="AI583" s="4"/>
      <c r="AJ583" s="4"/>
      <c r="AK583" s="4"/>
      <c r="AL583" s="4"/>
      <c r="AM583" s="4"/>
      <c r="AN583" s="4"/>
      <c r="AO583" s="4"/>
      <c r="AP583" s="4"/>
    </row>
    <row r="584" ht="15.75" customHeight="1">
      <c r="AI584" s="4"/>
      <c r="AJ584" s="4"/>
      <c r="AK584" s="4"/>
      <c r="AL584" s="4"/>
      <c r="AM584" s="4"/>
      <c r="AN584" s="4"/>
      <c r="AO584" s="4"/>
      <c r="AP584" s="4"/>
    </row>
    <row r="585" ht="15.75" customHeight="1">
      <c r="AI585" s="4"/>
      <c r="AJ585" s="4"/>
      <c r="AK585" s="4"/>
      <c r="AL585" s="4"/>
      <c r="AM585" s="4"/>
      <c r="AN585" s="4"/>
      <c r="AO585" s="4"/>
      <c r="AP585" s="4"/>
    </row>
    <row r="586" ht="15.75" customHeight="1">
      <c r="AI586" s="4"/>
      <c r="AJ586" s="4"/>
      <c r="AK586" s="4"/>
      <c r="AL586" s="4"/>
      <c r="AM586" s="4"/>
      <c r="AN586" s="4"/>
      <c r="AO586" s="4"/>
      <c r="AP586" s="4"/>
    </row>
    <row r="587" ht="15.75" customHeight="1">
      <c r="AI587" s="4"/>
      <c r="AJ587" s="4"/>
      <c r="AK587" s="4"/>
      <c r="AL587" s="4"/>
      <c r="AM587" s="4"/>
      <c r="AN587" s="4"/>
      <c r="AO587" s="4"/>
      <c r="AP587" s="4"/>
    </row>
    <row r="588" ht="15.75" customHeight="1">
      <c r="AI588" s="4"/>
      <c r="AJ588" s="4"/>
      <c r="AK588" s="4"/>
      <c r="AL588" s="4"/>
      <c r="AM588" s="4"/>
      <c r="AN588" s="4"/>
      <c r="AO588" s="4"/>
      <c r="AP588" s="4"/>
    </row>
    <row r="589" ht="15.75" customHeight="1">
      <c r="AI589" s="4"/>
      <c r="AJ589" s="4"/>
      <c r="AK589" s="4"/>
      <c r="AL589" s="4"/>
      <c r="AM589" s="4"/>
      <c r="AN589" s="4"/>
      <c r="AO589" s="4"/>
      <c r="AP589" s="4"/>
    </row>
    <row r="590" ht="15.75" customHeight="1">
      <c r="AI590" s="4"/>
      <c r="AJ590" s="4"/>
      <c r="AK590" s="4"/>
      <c r="AL590" s="4"/>
      <c r="AM590" s="4"/>
      <c r="AN590" s="4"/>
      <c r="AO590" s="4"/>
      <c r="AP590" s="4"/>
    </row>
    <row r="591" ht="15.75" customHeight="1">
      <c r="AI591" s="4"/>
      <c r="AJ591" s="4"/>
      <c r="AK591" s="4"/>
      <c r="AL591" s="4"/>
      <c r="AM591" s="4"/>
      <c r="AN591" s="4"/>
      <c r="AO591" s="4"/>
      <c r="AP591" s="4"/>
    </row>
    <row r="592" ht="15.75" customHeight="1">
      <c r="AI592" s="4"/>
      <c r="AJ592" s="4"/>
      <c r="AK592" s="4"/>
      <c r="AL592" s="4"/>
      <c r="AM592" s="4"/>
      <c r="AN592" s="4"/>
      <c r="AO592" s="4"/>
      <c r="AP592" s="4"/>
    </row>
    <row r="593" ht="15.75" customHeight="1">
      <c r="AI593" s="4"/>
      <c r="AJ593" s="4"/>
      <c r="AK593" s="4"/>
      <c r="AL593" s="4"/>
      <c r="AM593" s="4"/>
      <c r="AN593" s="4"/>
      <c r="AO593" s="4"/>
      <c r="AP593" s="4"/>
    </row>
    <row r="594" ht="15.75" customHeight="1">
      <c r="AI594" s="4"/>
      <c r="AJ594" s="4"/>
      <c r="AK594" s="4"/>
      <c r="AL594" s="4"/>
      <c r="AM594" s="4"/>
      <c r="AN594" s="4"/>
      <c r="AO594" s="4"/>
      <c r="AP594" s="4"/>
    </row>
    <row r="595" ht="15.75" customHeight="1">
      <c r="AI595" s="4"/>
      <c r="AJ595" s="4"/>
      <c r="AK595" s="4"/>
      <c r="AL595" s="4"/>
      <c r="AM595" s="4"/>
      <c r="AN595" s="4"/>
      <c r="AO595" s="4"/>
      <c r="AP595" s="4"/>
    </row>
    <row r="596" ht="15.75" customHeight="1">
      <c r="AI596" s="4"/>
      <c r="AJ596" s="4"/>
      <c r="AK596" s="4"/>
      <c r="AL596" s="4"/>
      <c r="AM596" s="4"/>
      <c r="AN596" s="4"/>
      <c r="AO596" s="4"/>
      <c r="AP596" s="4"/>
    </row>
    <row r="597" ht="15.75" customHeight="1">
      <c r="AI597" s="4"/>
      <c r="AJ597" s="4"/>
      <c r="AK597" s="4"/>
      <c r="AL597" s="4"/>
      <c r="AM597" s="4"/>
      <c r="AN597" s="4"/>
      <c r="AO597" s="4"/>
      <c r="AP597" s="4"/>
    </row>
    <row r="598" ht="15.75" customHeight="1">
      <c r="AI598" s="4"/>
      <c r="AJ598" s="4"/>
      <c r="AK598" s="4"/>
      <c r="AL598" s="4"/>
      <c r="AM598" s="4"/>
      <c r="AN598" s="4"/>
      <c r="AO598" s="4"/>
      <c r="AP598" s="4"/>
    </row>
    <row r="599" ht="15.75" customHeight="1">
      <c r="AI599" s="4"/>
      <c r="AJ599" s="4"/>
      <c r="AK599" s="4"/>
      <c r="AL599" s="4"/>
      <c r="AM599" s="4"/>
      <c r="AN599" s="4"/>
      <c r="AO599" s="4"/>
      <c r="AP599" s="4"/>
    </row>
    <row r="600" ht="15.75" customHeight="1">
      <c r="AI600" s="4"/>
      <c r="AJ600" s="4"/>
      <c r="AK600" s="4"/>
      <c r="AL600" s="4"/>
      <c r="AM600" s="4"/>
      <c r="AN600" s="4"/>
      <c r="AO600" s="4"/>
      <c r="AP600" s="4"/>
    </row>
    <row r="601" ht="15.75" customHeight="1">
      <c r="AI601" s="4"/>
      <c r="AJ601" s="4"/>
      <c r="AK601" s="4"/>
      <c r="AL601" s="4"/>
      <c r="AM601" s="4"/>
      <c r="AN601" s="4"/>
      <c r="AO601" s="4"/>
      <c r="AP601" s="4"/>
    </row>
    <row r="602" ht="15.75" customHeight="1">
      <c r="AI602" s="4"/>
      <c r="AJ602" s="4"/>
      <c r="AK602" s="4"/>
      <c r="AL602" s="4"/>
      <c r="AM602" s="4"/>
      <c r="AN602" s="4"/>
      <c r="AO602" s="4"/>
      <c r="AP602" s="4"/>
    </row>
    <row r="603" ht="15.75" customHeight="1">
      <c r="AI603" s="4"/>
      <c r="AJ603" s="4"/>
      <c r="AK603" s="4"/>
      <c r="AL603" s="4"/>
      <c r="AM603" s="4"/>
      <c r="AN603" s="4"/>
      <c r="AO603" s="4"/>
      <c r="AP603" s="4"/>
    </row>
    <row r="604" ht="15.75" customHeight="1">
      <c r="AI604" s="4"/>
      <c r="AJ604" s="4"/>
      <c r="AK604" s="4"/>
      <c r="AL604" s="4"/>
      <c r="AM604" s="4"/>
      <c r="AN604" s="4"/>
      <c r="AO604" s="4"/>
      <c r="AP604" s="4"/>
    </row>
    <row r="605" ht="15.75" customHeight="1">
      <c r="AI605" s="4"/>
      <c r="AJ605" s="4"/>
      <c r="AK605" s="4"/>
      <c r="AL605" s="4"/>
      <c r="AM605" s="4"/>
      <c r="AN605" s="4"/>
      <c r="AO605" s="4"/>
      <c r="AP605" s="4"/>
    </row>
    <row r="606" ht="15.75" customHeight="1">
      <c r="AI606" s="4"/>
      <c r="AJ606" s="4"/>
      <c r="AK606" s="4"/>
      <c r="AL606" s="4"/>
      <c r="AM606" s="4"/>
      <c r="AN606" s="4"/>
      <c r="AO606" s="4"/>
      <c r="AP606" s="4"/>
    </row>
    <row r="607" ht="15.75" customHeight="1">
      <c r="AI607" s="4"/>
      <c r="AJ607" s="4"/>
      <c r="AK607" s="4"/>
      <c r="AL607" s="4"/>
      <c r="AM607" s="4"/>
      <c r="AN607" s="4"/>
      <c r="AO607" s="4"/>
      <c r="AP607" s="4"/>
    </row>
    <row r="608" ht="15.75" customHeight="1">
      <c r="AI608" s="4"/>
      <c r="AJ608" s="4"/>
      <c r="AK608" s="4"/>
      <c r="AL608" s="4"/>
      <c r="AM608" s="4"/>
      <c r="AN608" s="4"/>
      <c r="AO608" s="4"/>
      <c r="AP608" s="4"/>
    </row>
    <row r="609" ht="15.75" customHeight="1">
      <c r="AI609" s="4"/>
      <c r="AJ609" s="4"/>
      <c r="AK609" s="4"/>
      <c r="AL609" s="4"/>
      <c r="AM609" s="4"/>
      <c r="AN609" s="4"/>
      <c r="AO609" s="4"/>
      <c r="AP609" s="4"/>
    </row>
    <row r="610" ht="15.75" customHeight="1">
      <c r="AI610" s="4"/>
      <c r="AJ610" s="4"/>
      <c r="AK610" s="4"/>
      <c r="AL610" s="4"/>
      <c r="AM610" s="4"/>
      <c r="AN610" s="4"/>
      <c r="AO610" s="4"/>
      <c r="AP610" s="4"/>
    </row>
    <row r="611" ht="15.75" customHeight="1">
      <c r="AI611" s="4"/>
      <c r="AJ611" s="4"/>
      <c r="AK611" s="4"/>
      <c r="AL611" s="4"/>
      <c r="AM611" s="4"/>
      <c r="AN611" s="4"/>
      <c r="AO611" s="4"/>
      <c r="AP611" s="4"/>
    </row>
    <row r="612" ht="15.75" customHeight="1">
      <c r="AI612" s="4"/>
      <c r="AJ612" s="4"/>
      <c r="AK612" s="4"/>
      <c r="AL612" s="4"/>
      <c r="AM612" s="4"/>
      <c r="AN612" s="4"/>
      <c r="AO612" s="4"/>
      <c r="AP612" s="4"/>
    </row>
    <row r="613" ht="15.75" customHeight="1">
      <c r="AI613" s="4"/>
      <c r="AJ613" s="4"/>
      <c r="AK613" s="4"/>
      <c r="AL613" s="4"/>
      <c r="AM613" s="4"/>
      <c r="AN613" s="4"/>
      <c r="AO613" s="4"/>
      <c r="AP613" s="4"/>
    </row>
    <row r="614" ht="15.75" customHeight="1">
      <c r="AI614" s="4"/>
      <c r="AJ614" s="4"/>
      <c r="AK614" s="4"/>
      <c r="AL614" s="4"/>
      <c r="AM614" s="4"/>
      <c r="AN614" s="4"/>
      <c r="AO614" s="4"/>
      <c r="AP614" s="4"/>
    </row>
    <row r="615" ht="15.75" customHeight="1">
      <c r="AI615" s="4"/>
      <c r="AJ615" s="4"/>
      <c r="AK615" s="4"/>
      <c r="AL615" s="4"/>
      <c r="AM615" s="4"/>
      <c r="AN615" s="4"/>
      <c r="AO615" s="4"/>
      <c r="AP615" s="4"/>
    </row>
    <row r="616" ht="15.75" customHeight="1">
      <c r="AI616" s="4"/>
      <c r="AJ616" s="4"/>
      <c r="AK616" s="4"/>
      <c r="AL616" s="4"/>
      <c r="AM616" s="4"/>
      <c r="AN616" s="4"/>
      <c r="AO616" s="4"/>
      <c r="AP616" s="4"/>
    </row>
    <row r="617" ht="15.75" customHeight="1">
      <c r="AI617" s="4"/>
      <c r="AJ617" s="4"/>
      <c r="AK617" s="4"/>
      <c r="AL617" s="4"/>
      <c r="AM617" s="4"/>
      <c r="AN617" s="4"/>
      <c r="AO617" s="4"/>
      <c r="AP617" s="4"/>
    </row>
    <row r="618" ht="15.75" customHeight="1">
      <c r="AI618" s="4"/>
      <c r="AJ618" s="4"/>
      <c r="AK618" s="4"/>
      <c r="AL618" s="4"/>
      <c r="AM618" s="4"/>
      <c r="AN618" s="4"/>
      <c r="AO618" s="4"/>
      <c r="AP618" s="4"/>
    </row>
    <row r="619" ht="15.75" customHeight="1">
      <c r="AI619" s="4"/>
      <c r="AJ619" s="4"/>
      <c r="AK619" s="4"/>
      <c r="AL619" s="4"/>
      <c r="AM619" s="4"/>
      <c r="AN619" s="4"/>
      <c r="AO619" s="4"/>
      <c r="AP619" s="4"/>
    </row>
    <row r="620" ht="15.75" customHeight="1">
      <c r="AI620" s="4"/>
      <c r="AJ620" s="4"/>
      <c r="AK620" s="4"/>
      <c r="AL620" s="4"/>
      <c r="AM620" s="4"/>
      <c r="AN620" s="4"/>
      <c r="AO620" s="4"/>
      <c r="AP620" s="4"/>
    </row>
    <row r="621" ht="15.75" customHeight="1">
      <c r="AI621" s="4"/>
      <c r="AJ621" s="4"/>
      <c r="AK621" s="4"/>
      <c r="AL621" s="4"/>
      <c r="AM621" s="4"/>
      <c r="AN621" s="4"/>
      <c r="AO621" s="4"/>
      <c r="AP621" s="4"/>
    </row>
    <row r="622" ht="15.75" customHeight="1">
      <c r="AI622" s="4"/>
      <c r="AJ622" s="4"/>
      <c r="AK622" s="4"/>
      <c r="AL622" s="4"/>
      <c r="AM622" s="4"/>
      <c r="AN622" s="4"/>
      <c r="AO622" s="4"/>
      <c r="AP622" s="4"/>
    </row>
    <row r="623" ht="15.75" customHeight="1">
      <c r="AI623" s="4"/>
      <c r="AJ623" s="4"/>
      <c r="AK623" s="4"/>
      <c r="AL623" s="4"/>
      <c r="AM623" s="4"/>
      <c r="AN623" s="4"/>
      <c r="AO623" s="4"/>
      <c r="AP623" s="4"/>
    </row>
    <row r="624" ht="15.75" customHeight="1">
      <c r="AI624" s="4"/>
      <c r="AJ624" s="4"/>
      <c r="AK624" s="4"/>
      <c r="AL624" s="4"/>
      <c r="AM624" s="4"/>
      <c r="AN624" s="4"/>
      <c r="AO624" s="4"/>
      <c r="AP624" s="4"/>
    </row>
    <row r="625" ht="15.75" customHeight="1">
      <c r="AI625" s="4"/>
      <c r="AJ625" s="4"/>
      <c r="AK625" s="4"/>
      <c r="AL625" s="4"/>
      <c r="AM625" s="4"/>
      <c r="AN625" s="4"/>
      <c r="AO625" s="4"/>
      <c r="AP625" s="4"/>
    </row>
    <row r="626" ht="15.75" customHeight="1">
      <c r="AI626" s="4"/>
      <c r="AJ626" s="4"/>
      <c r="AK626" s="4"/>
      <c r="AL626" s="4"/>
      <c r="AM626" s="4"/>
      <c r="AN626" s="4"/>
      <c r="AO626" s="4"/>
      <c r="AP626" s="4"/>
    </row>
    <row r="627" ht="15.75" customHeight="1">
      <c r="AI627" s="4"/>
      <c r="AJ627" s="4"/>
      <c r="AK627" s="4"/>
      <c r="AL627" s="4"/>
      <c r="AM627" s="4"/>
      <c r="AN627" s="4"/>
      <c r="AO627" s="4"/>
      <c r="AP627" s="4"/>
    </row>
    <row r="628" ht="15.75" customHeight="1">
      <c r="AI628" s="4"/>
      <c r="AJ628" s="4"/>
      <c r="AK628" s="4"/>
      <c r="AL628" s="4"/>
      <c r="AM628" s="4"/>
      <c r="AN628" s="4"/>
      <c r="AO628" s="4"/>
      <c r="AP628" s="4"/>
    </row>
    <row r="629" ht="15.75" customHeight="1">
      <c r="AI629" s="4"/>
      <c r="AJ629" s="4"/>
      <c r="AK629" s="4"/>
      <c r="AL629" s="4"/>
      <c r="AM629" s="4"/>
      <c r="AN629" s="4"/>
      <c r="AO629" s="4"/>
      <c r="AP629" s="4"/>
    </row>
    <row r="630" ht="15.75" customHeight="1">
      <c r="AI630" s="4"/>
      <c r="AJ630" s="4"/>
      <c r="AK630" s="4"/>
      <c r="AL630" s="4"/>
      <c r="AM630" s="4"/>
      <c r="AN630" s="4"/>
      <c r="AO630" s="4"/>
      <c r="AP630" s="4"/>
    </row>
    <row r="631" ht="15.75" customHeight="1">
      <c r="AI631" s="4"/>
      <c r="AJ631" s="4"/>
      <c r="AK631" s="4"/>
      <c r="AL631" s="4"/>
      <c r="AM631" s="4"/>
      <c r="AN631" s="4"/>
      <c r="AO631" s="4"/>
      <c r="AP631" s="4"/>
    </row>
    <row r="632" ht="15.75" customHeight="1">
      <c r="AI632" s="4"/>
      <c r="AJ632" s="4"/>
      <c r="AK632" s="4"/>
      <c r="AL632" s="4"/>
      <c r="AM632" s="4"/>
      <c r="AN632" s="4"/>
      <c r="AO632" s="4"/>
      <c r="AP632" s="4"/>
    </row>
    <row r="633" ht="15.75" customHeight="1">
      <c r="AI633" s="4"/>
      <c r="AJ633" s="4"/>
      <c r="AK633" s="4"/>
      <c r="AL633" s="4"/>
      <c r="AM633" s="4"/>
      <c r="AN633" s="4"/>
      <c r="AO633" s="4"/>
      <c r="AP633" s="4"/>
    </row>
    <row r="634" ht="15.75" customHeight="1">
      <c r="AI634" s="4"/>
      <c r="AJ634" s="4"/>
      <c r="AK634" s="4"/>
      <c r="AL634" s="4"/>
      <c r="AM634" s="4"/>
      <c r="AN634" s="4"/>
      <c r="AO634" s="4"/>
      <c r="AP634" s="4"/>
    </row>
    <row r="635" ht="15.75" customHeight="1">
      <c r="AI635" s="4"/>
      <c r="AJ635" s="4"/>
      <c r="AK635" s="4"/>
      <c r="AL635" s="4"/>
      <c r="AM635" s="4"/>
      <c r="AN635" s="4"/>
      <c r="AO635" s="4"/>
      <c r="AP635" s="4"/>
    </row>
    <row r="636" ht="15.75" customHeight="1">
      <c r="AI636" s="4"/>
      <c r="AJ636" s="4"/>
      <c r="AK636" s="4"/>
      <c r="AL636" s="4"/>
      <c r="AM636" s="4"/>
      <c r="AN636" s="4"/>
      <c r="AO636" s="4"/>
      <c r="AP636" s="4"/>
    </row>
    <row r="637" ht="15.75" customHeight="1">
      <c r="AI637" s="4"/>
      <c r="AJ637" s="4"/>
      <c r="AK637" s="4"/>
      <c r="AL637" s="4"/>
      <c r="AM637" s="4"/>
      <c r="AN637" s="4"/>
      <c r="AO637" s="4"/>
      <c r="AP637" s="4"/>
    </row>
    <row r="638" ht="15.75" customHeight="1">
      <c r="AI638" s="4"/>
      <c r="AJ638" s="4"/>
      <c r="AK638" s="4"/>
      <c r="AL638" s="4"/>
      <c r="AM638" s="4"/>
      <c r="AN638" s="4"/>
      <c r="AO638" s="4"/>
      <c r="AP638" s="4"/>
    </row>
    <row r="639" ht="15.75" customHeight="1">
      <c r="AI639" s="4"/>
      <c r="AJ639" s="4"/>
      <c r="AK639" s="4"/>
      <c r="AL639" s="4"/>
      <c r="AM639" s="4"/>
      <c r="AN639" s="4"/>
      <c r="AO639" s="4"/>
      <c r="AP639" s="4"/>
    </row>
    <row r="640" ht="15.75" customHeight="1">
      <c r="AI640" s="4"/>
      <c r="AJ640" s="4"/>
      <c r="AK640" s="4"/>
      <c r="AL640" s="4"/>
      <c r="AM640" s="4"/>
      <c r="AN640" s="4"/>
      <c r="AO640" s="4"/>
      <c r="AP640" s="4"/>
    </row>
    <row r="641" ht="15.75" customHeight="1">
      <c r="AI641" s="4"/>
      <c r="AJ641" s="4"/>
      <c r="AK641" s="4"/>
      <c r="AL641" s="4"/>
      <c r="AM641" s="4"/>
      <c r="AN641" s="4"/>
      <c r="AO641" s="4"/>
      <c r="AP641" s="4"/>
    </row>
    <row r="642" ht="15.75" customHeight="1">
      <c r="AI642" s="4"/>
      <c r="AJ642" s="4"/>
      <c r="AK642" s="4"/>
      <c r="AL642" s="4"/>
      <c r="AM642" s="4"/>
      <c r="AN642" s="4"/>
      <c r="AO642" s="4"/>
      <c r="AP642" s="4"/>
    </row>
    <row r="643" ht="15.75" customHeight="1">
      <c r="AI643" s="4"/>
      <c r="AJ643" s="4"/>
      <c r="AK643" s="4"/>
      <c r="AL643" s="4"/>
      <c r="AM643" s="4"/>
      <c r="AN643" s="4"/>
      <c r="AO643" s="4"/>
      <c r="AP643" s="4"/>
    </row>
    <row r="644" ht="15.75" customHeight="1">
      <c r="AI644" s="4"/>
      <c r="AJ644" s="4"/>
      <c r="AK644" s="4"/>
      <c r="AL644" s="4"/>
      <c r="AM644" s="4"/>
      <c r="AN644" s="4"/>
      <c r="AO644" s="4"/>
      <c r="AP644" s="4"/>
    </row>
    <row r="645" ht="15.75" customHeight="1">
      <c r="AI645" s="4"/>
      <c r="AJ645" s="4"/>
      <c r="AK645" s="4"/>
      <c r="AL645" s="4"/>
      <c r="AM645" s="4"/>
      <c r="AN645" s="4"/>
      <c r="AO645" s="4"/>
      <c r="AP645" s="4"/>
    </row>
    <row r="646" ht="15.75" customHeight="1">
      <c r="AI646" s="4"/>
      <c r="AJ646" s="4"/>
      <c r="AK646" s="4"/>
      <c r="AL646" s="4"/>
      <c r="AM646" s="4"/>
      <c r="AN646" s="4"/>
      <c r="AO646" s="4"/>
      <c r="AP646" s="4"/>
    </row>
    <row r="647" ht="15.75" customHeight="1">
      <c r="AI647" s="4"/>
      <c r="AJ647" s="4"/>
      <c r="AK647" s="4"/>
      <c r="AL647" s="4"/>
      <c r="AM647" s="4"/>
      <c r="AN647" s="4"/>
      <c r="AO647" s="4"/>
      <c r="AP647" s="4"/>
    </row>
    <row r="648" ht="15.75" customHeight="1">
      <c r="AI648" s="4"/>
      <c r="AJ648" s="4"/>
      <c r="AK648" s="4"/>
      <c r="AL648" s="4"/>
      <c r="AM648" s="4"/>
      <c r="AN648" s="4"/>
      <c r="AO648" s="4"/>
      <c r="AP648" s="4"/>
    </row>
    <row r="649" ht="15.75" customHeight="1">
      <c r="AI649" s="4"/>
      <c r="AJ649" s="4"/>
      <c r="AK649" s="4"/>
      <c r="AL649" s="4"/>
      <c r="AM649" s="4"/>
      <c r="AN649" s="4"/>
      <c r="AO649" s="4"/>
      <c r="AP649" s="4"/>
    </row>
    <row r="650" ht="15.75" customHeight="1">
      <c r="AI650" s="4"/>
      <c r="AJ650" s="4"/>
      <c r="AK650" s="4"/>
      <c r="AL650" s="4"/>
      <c r="AM650" s="4"/>
      <c r="AN650" s="4"/>
      <c r="AO650" s="4"/>
      <c r="AP650" s="4"/>
    </row>
    <row r="651" ht="15.75" customHeight="1">
      <c r="AI651" s="4"/>
      <c r="AJ651" s="4"/>
      <c r="AK651" s="4"/>
      <c r="AL651" s="4"/>
      <c r="AM651" s="4"/>
      <c r="AN651" s="4"/>
      <c r="AO651" s="4"/>
      <c r="AP651" s="4"/>
    </row>
    <row r="652" ht="15.75" customHeight="1">
      <c r="AI652" s="4"/>
      <c r="AJ652" s="4"/>
      <c r="AK652" s="4"/>
      <c r="AL652" s="4"/>
      <c r="AM652" s="4"/>
      <c r="AN652" s="4"/>
      <c r="AO652" s="4"/>
      <c r="AP652" s="4"/>
    </row>
    <row r="653" ht="15.75" customHeight="1">
      <c r="AI653" s="4"/>
      <c r="AJ653" s="4"/>
      <c r="AK653" s="4"/>
      <c r="AL653" s="4"/>
      <c r="AM653" s="4"/>
      <c r="AN653" s="4"/>
      <c r="AO653" s="4"/>
      <c r="AP653" s="4"/>
    </row>
    <row r="654" ht="15.75" customHeight="1">
      <c r="AI654" s="4"/>
      <c r="AJ654" s="4"/>
      <c r="AK654" s="4"/>
      <c r="AL654" s="4"/>
      <c r="AM654" s="4"/>
      <c r="AN654" s="4"/>
      <c r="AO654" s="4"/>
      <c r="AP654" s="4"/>
    </row>
    <row r="655" ht="15.75" customHeight="1">
      <c r="AI655" s="4"/>
      <c r="AJ655" s="4"/>
      <c r="AK655" s="4"/>
      <c r="AL655" s="4"/>
      <c r="AM655" s="4"/>
      <c r="AN655" s="4"/>
      <c r="AO655" s="4"/>
      <c r="AP655" s="4"/>
    </row>
    <row r="656" ht="15.75" customHeight="1">
      <c r="AI656" s="4"/>
      <c r="AJ656" s="4"/>
      <c r="AK656" s="4"/>
      <c r="AL656" s="4"/>
      <c r="AM656" s="4"/>
      <c r="AN656" s="4"/>
      <c r="AO656" s="4"/>
      <c r="AP656" s="4"/>
    </row>
    <row r="657" ht="15.75" customHeight="1">
      <c r="AI657" s="4"/>
      <c r="AJ657" s="4"/>
      <c r="AK657" s="4"/>
      <c r="AL657" s="4"/>
      <c r="AM657" s="4"/>
      <c r="AN657" s="4"/>
      <c r="AO657" s="4"/>
      <c r="AP657" s="4"/>
    </row>
    <row r="658" ht="15.75" customHeight="1">
      <c r="AI658" s="4"/>
      <c r="AJ658" s="4"/>
      <c r="AK658" s="4"/>
      <c r="AL658" s="4"/>
      <c r="AM658" s="4"/>
      <c r="AN658" s="4"/>
      <c r="AO658" s="4"/>
      <c r="AP658" s="4"/>
    </row>
    <row r="659" ht="15.75" customHeight="1">
      <c r="AI659" s="4"/>
      <c r="AJ659" s="4"/>
      <c r="AK659" s="4"/>
      <c r="AL659" s="4"/>
      <c r="AM659" s="4"/>
      <c r="AN659" s="4"/>
      <c r="AO659" s="4"/>
      <c r="AP659" s="4"/>
    </row>
    <row r="660" ht="15.75" customHeight="1">
      <c r="AI660" s="4"/>
      <c r="AJ660" s="4"/>
      <c r="AK660" s="4"/>
      <c r="AL660" s="4"/>
      <c r="AM660" s="4"/>
      <c r="AN660" s="4"/>
      <c r="AO660" s="4"/>
      <c r="AP660" s="4"/>
    </row>
    <row r="661" ht="15.75" customHeight="1">
      <c r="AI661" s="4"/>
      <c r="AJ661" s="4"/>
      <c r="AK661" s="4"/>
      <c r="AL661" s="4"/>
      <c r="AM661" s="4"/>
      <c r="AN661" s="4"/>
      <c r="AO661" s="4"/>
      <c r="AP661" s="4"/>
    </row>
    <row r="662" ht="15.75" customHeight="1">
      <c r="AI662" s="4"/>
      <c r="AJ662" s="4"/>
      <c r="AK662" s="4"/>
      <c r="AL662" s="4"/>
      <c r="AM662" s="4"/>
      <c r="AN662" s="4"/>
      <c r="AO662" s="4"/>
      <c r="AP662" s="4"/>
    </row>
    <row r="663" ht="15.75" customHeight="1">
      <c r="AI663" s="4"/>
      <c r="AJ663" s="4"/>
      <c r="AK663" s="4"/>
      <c r="AL663" s="4"/>
      <c r="AM663" s="4"/>
      <c r="AN663" s="4"/>
      <c r="AO663" s="4"/>
      <c r="AP663" s="4"/>
    </row>
    <row r="664" ht="15.75" customHeight="1">
      <c r="AI664" s="4"/>
      <c r="AJ664" s="4"/>
      <c r="AK664" s="4"/>
      <c r="AL664" s="4"/>
      <c r="AM664" s="4"/>
      <c r="AN664" s="4"/>
      <c r="AO664" s="4"/>
      <c r="AP664" s="4"/>
    </row>
    <row r="665" ht="15.75" customHeight="1">
      <c r="AI665" s="4"/>
      <c r="AJ665" s="4"/>
      <c r="AK665" s="4"/>
      <c r="AL665" s="4"/>
      <c r="AM665" s="4"/>
      <c r="AN665" s="4"/>
      <c r="AO665" s="4"/>
      <c r="AP665" s="4"/>
    </row>
    <row r="666" ht="15.75" customHeight="1">
      <c r="AI666" s="4"/>
      <c r="AJ666" s="4"/>
      <c r="AK666" s="4"/>
      <c r="AL666" s="4"/>
      <c r="AM666" s="4"/>
      <c r="AN666" s="4"/>
      <c r="AO666" s="4"/>
      <c r="AP666" s="4"/>
    </row>
    <row r="667" ht="15.75" customHeight="1">
      <c r="AI667" s="4"/>
      <c r="AJ667" s="4"/>
      <c r="AK667" s="4"/>
      <c r="AL667" s="4"/>
      <c r="AM667" s="4"/>
      <c r="AN667" s="4"/>
      <c r="AO667" s="4"/>
      <c r="AP667" s="4"/>
    </row>
    <row r="668" ht="15.75" customHeight="1">
      <c r="AI668" s="4"/>
      <c r="AJ668" s="4"/>
      <c r="AK668" s="4"/>
      <c r="AL668" s="4"/>
      <c r="AM668" s="4"/>
      <c r="AN668" s="4"/>
      <c r="AO668" s="4"/>
      <c r="AP668" s="4"/>
    </row>
    <row r="669" ht="15.75" customHeight="1">
      <c r="AI669" s="4"/>
      <c r="AJ669" s="4"/>
      <c r="AK669" s="4"/>
      <c r="AL669" s="4"/>
      <c r="AM669" s="4"/>
      <c r="AN669" s="4"/>
      <c r="AO669" s="4"/>
      <c r="AP669" s="4"/>
    </row>
    <row r="670" ht="15.75" customHeight="1">
      <c r="AI670" s="4"/>
      <c r="AJ670" s="4"/>
      <c r="AK670" s="4"/>
      <c r="AL670" s="4"/>
      <c r="AM670" s="4"/>
      <c r="AN670" s="4"/>
      <c r="AO670" s="4"/>
      <c r="AP670" s="4"/>
    </row>
    <row r="671" ht="15.75" customHeight="1">
      <c r="AI671" s="4"/>
      <c r="AJ671" s="4"/>
      <c r="AK671" s="4"/>
      <c r="AL671" s="4"/>
      <c r="AM671" s="4"/>
      <c r="AN671" s="4"/>
      <c r="AO671" s="4"/>
      <c r="AP671" s="4"/>
    </row>
    <row r="672" ht="15.75" customHeight="1">
      <c r="AI672" s="4"/>
      <c r="AJ672" s="4"/>
      <c r="AK672" s="4"/>
      <c r="AL672" s="4"/>
      <c r="AM672" s="4"/>
      <c r="AN672" s="4"/>
      <c r="AO672" s="4"/>
      <c r="AP672" s="4"/>
    </row>
    <row r="673" ht="15.75" customHeight="1">
      <c r="AI673" s="4"/>
      <c r="AJ673" s="4"/>
      <c r="AK673" s="4"/>
      <c r="AL673" s="4"/>
      <c r="AM673" s="4"/>
      <c r="AN673" s="4"/>
      <c r="AO673" s="4"/>
      <c r="AP673" s="4"/>
    </row>
    <row r="674" ht="15.75" customHeight="1">
      <c r="AI674" s="4"/>
      <c r="AJ674" s="4"/>
      <c r="AK674" s="4"/>
      <c r="AL674" s="4"/>
      <c r="AM674" s="4"/>
      <c r="AN674" s="4"/>
      <c r="AO674" s="4"/>
      <c r="AP674" s="4"/>
    </row>
    <row r="675" ht="15.75" customHeight="1">
      <c r="AI675" s="4"/>
      <c r="AJ675" s="4"/>
      <c r="AK675" s="4"/>
      <c r="AL675" s="4"/>
      <c r="AM675" s="4"/>
      <c r="AN675" s="4"/>
      <c r="AO675" s="4"/>
      <c r="AP675" s="4"/>
    </row>
    <row r="676" ht="15.75" customHeight="1">
      <c r="AI676" s="4"/>
      <c r="AJ676" s="4"/>
      <c r="AK676" s="4"/>
      <c r="AL676" s="4"/>
      <c r="AM676" s="4"/>
      <c r="AN676" s="4"/>
      <c r="AO676" s="4"/>
      <c r="AP676" s="4"/>
    </row>
    <row r="677" ht="15.75" customHeight="1">
      <c r="AI677" s="4"/>
      <c r="AJ677" s="4"/>
      <c r="AK677" s="4"/>
      <c r="AL677" s="4"/>
      <c r="AM677" s="4"/>
      <c r="AN677" s="4"/>
      <c r="AO677" s="4"/>
      <c r="AP677" s="4"/>
    </row>
    <row r="678" ht="15.75" customHeight="1">
      <c r="AI678" s="4"/>
      <c r="AJ678" s="4"/>
      <c r="AK678" s="4"/>
      <c r="AL678" s="4"/>
      <c r="AM678" s="4"/>
      <c r="AN678" s="4"/>
      <c r="AO678" s="4"/>
      <c r="AP678" s="4"/>
    </row>
    <row r="679" ht="15.75" customHeight="1">
      <c r="AI679" s="4"/>
      <c r="AJ679" s="4"/>
      <c r="AK679" s="4"/>
      <c r="AL679" s="4"/>
      <c r="AM679" s="4"/>
      <c r="AN679" s="4"/>
      <c r="AO679" s="4"/>
      <c r="AP679" s="4"/>
    </row>
    <row r="680" ht="15.75" customHeight="1">
      <c r="AI680" s="4"/>
      <c r="AJ680" s="4"/>
      <c r="AK680" s="4"/>
      <c r="AL680" s="4"/>
      <c r="AM680" s="4"/>
      <c r="AN680" s="4"/>
      <c r="AO680" s="4"/>
      <c r="AP680" s="4"/>
    </row>
    <row r="681" ht="15.75" customHeight="1">
      <c r="AI681" s="4"/>
      <c r="AJ681" s="4"/>
      <c r="AK681" s="4"/>
      <c r="AL681" s="4"/>
      <c r="AM681" s="4"/>
      <c r="AN681" s="4"/>
      <c r="AO681" s="4"/>
      <c r="AP681" s="4"/>
    </row>
    <row r="682" ht="15.75" customHeight="1">
      <c r="AI682" s="4"/>
      <c r="AJ682" s="4"/>
      <c r="AK682" s="4"/>
      <c r="AL682" s="4"/>
      <c r="AM682" s="4"/>
      <c r="AN682" s="4"/>
      <c r="AO682" s="4"/>
      <c r="AP682" s="4"/>
    </row>
    <row r="683" ht="15.75" customHeight="1">
      <c r="AI683" s="4"/>
      <c r="AJ683" s="4"/>
      <c r="AK683" s="4"/>
      <c r="AL683" s="4"/>
      <c r="AM683" s="4"/>
      <c r="AN683" s="4"/>
      <c r="AO683" s="4"/>
      <c r="AP683" s="4"/>
    </row>
    <row r="684" ht="15.75" customHeight="1">
      <c r="AI684" s="4"/>
      <c r="AJ684" s="4"/>
      <c r="AK684" s="4"/>
      <c r="AL684" s="4"/>
      <c r="AM684" s="4"/>
      <c r="AN684" s="4"/>
      <c r="AO684" s="4"/>
      <c r="AP684" s="4"/>
    </row>
    <row r="685" ht="15.75" customHeight="1">
      <c r="AI685" s="4"/>
      <c r="AJ685" s="4"/>
      <c r="AK685" s="4"/>
      <c r="AL685" s="4"/>
      <c r="AM685" s="4"/>
      <c r="AN685" s="4"/>
      <c r="AO685" s="4"/>
      <c r="AP685" s="4"/>
    </row>
    <row r="686" ht="15.75" customHeight="1">
      <c r="AI686" s="4"/>
      <c r="AJ686" s="4"/>
      <c r="AK686" s="4"/>
      <c r="AL686" s="4"/>
      <c r="AM686" s="4"/>
      <c r="AN686" s="4"/>
      <c r="AO686" s="4"/>
      <c r="AP686" s="4"/>
    </row>
    <row r="687" ht="15.75" customHeight="1">
      <c r="AI687" s="4"/>
      <c r="AJ687" s="4"/>
      <c r="AK687" s="4"/>
      <c r="AL687" s="4"/>
      <c r="AM687" s="4"/>
      <c r="AN687" s="4"/>
      <c r="AO687" s="4"/>
      <c r="AP687" s="4"/>
    </row>
    <row r="688" ht="15.75" customHeight="1">
      <c r="AI688" s="4"/>
      <c r="AJ688" s="4"/>
      <c r="AK688" s="4"/>
      <c r="AL688" s="4"/>
      <c r="AM688" s="4"/>
      <c r="AN688" s="4"/>
      <c r="AO688" s="4"/>
      <c r="AP688" s="4"/>
    </row>
    <row r="689" ht="15.75" customHeight="1">
      <c r="AI689" s="4"/>
      <c r="AJ689" s="4"/>
      <c r="AK689" s="4"/>
      <c r="AL689" s="4"/>
      <c r="AM689" s="4"/>
      <c r="AN689" s="4"/>
      <c r="AO689" s="4"/>
      <c r="AP689" s="4"/>
    </row>
    <row r="690" ht="15.75" customHeight="1">
      <c r="AI690" s="4"/>
      <c r="AJ690" s="4"/>
      <c r="AK690" s="4"/>
      <c r="AL690" s="4"/>
      <c r="AM690" s="4"/>
      <c r="AN690" s="4"/>
      <c r="AO690" s="4"/>
      <c r="AP690" s="4"/>
    </row>
    <row r="691" ht="15.75" customHeight="1">
      <c r="AI691" s="4"/>
      <c r="AJ691" s="4"/>
      <c r="AK691" s="4"/>
      <c r="AL691" s="4"/>
      <c r="AM691" s="4"/>
      <c r="AN691" s="4"/>
      <c r="AO691" s="4"/>
      <c r="AP691" s="4"/>
    </row>
    <row r="692" ht="15.75" customHeight="1">
      <c r="AI692" s="4"/>
      <c r="AJ692" s="4"/>
      <c r="AK692" s="4"/>
      <c r="AL692" s="4"/>
      <c r="AM692" s="4"/>
      <c r="AN692" s="4"/>
      <c r="AO692" s="4"/>
      <c r="AP692" s="4"/>
    </row>
    <row r="693" ht="15.75" customHeight="1">
      <c r="AI693" s="4"/>
      <c r="AJ693" s="4"/>
      <c r="AK693" s="4"/>
      <c r="AL693" s="4"/>
      <c r="AM693" s="4"/>
      <c r="AN693" s="4"/>
      <c r="AO693" s="4"/>
      <c r="AP693" s="4"/>
    </row>
    <row r="694" ht="15.75" customHeight="1">
      <c r="AI694" s="4"/>
      <c r="AJ694" s="4"/>
      <c r="AK694" s="4"/>
      <c r="AL694" s="4"/>
      <c r="AM694" s="4"/>
      <c r="AN694" s="4"/>
      <c r="AO694" s="4"/>
      <c r="AP694" s="4"/>
    </row>
    <row r="695" ht="15.75" customHeight="1">
      <c r="AI695" s="4"/>
      <c r="AJ695" s="4"/>
      <c r="AK695" s="4"/>
      <c r="AL695" s="4"/>
      <c r="AM695" s="4"/>
      <c r="AN695" s="4"/>
      <c r="AO695" s="4"/>
      <c r="AP695" s="4"/>
    </row>
    <row r="696" ht="15.75" customHeight="1">
      <c r="AI696" s="4"/>
      <c r="AJ696" s="4"/>
      <c r="AK696" s="4"/>
      <c r="AL696" s="4"/>
      <c r="AM696" s="4"/>
      <c r="AN696" s="4"/>
      <c r="AO696" s="4"/>
      <c r="AP696" s="4"/>
    </row>
    <row r="697" ht="15.75" customHeight="1">
      <c r="AI697" s="4"/>
      <c r="AJ697" s="4"/>
      <c r="AK697" s="4"/>
      <c r="AL697" s="4"/>
      <c r="AM697" s="4"/>
      <c r="AN697" s="4"/>
      <c r="AO697" s="4"/>
      <c r="AP697" s="4"/>
    </row>
    <row r="698" ht="15.75" customHeight="1">
      <c r="AI698" s="4"/>
      <c r="AJ698" s="4"/>
      <c r="AK698" s="4"/>
      <c r="AL698" s="4"/>
      <c r="AM698" s="4"/>
      <c r="AN698" s="4"/>
      <c r="AO698" s="4"/>
      <c r="AP698" s="4"/>
    </row>
    <row r="699" ht="15.75" customHeight="1">
      <c r="AI699" s="4"/>
      <c r="AJ699" s="4"/>
      <c r="AK699" s="4"/>
      <c r="AL699" s="4"/>
      <c r="AM699" s="4"/>
      <c r="AN699" s="4"/>
      <c r="AO699" s="4"/>
      <c r="AP699" s="4"/>
    </row>
    <row r="700" ht="15.75" customHeight="1">
      <c r="AI700" s="4"/>
      <c r="AJ700" s="4"/>
      <c r="AK700" s="4"/>
      <c r="AL700" s="4"/>
      <c r="AM700" s="4"/>
      <c r="AN700" s="4"/>
      <c r="AO700" s="4"/>
      <c r="AP700" s="4"/>
    </row>
    <row r="701" ht="15.75" customHeight="1">
      <c r="AI701" s="4"/>
      <c r="AJ701" s="4"/>
      <c r="AK701" s="4"/>
      <c r="AL701" s="4"/>
      <c r="AM701" s="4"/>
      <c r="AN701" s="4"/>
      <c r="AO701" s="4"/>
      <c r="AP701" s="4"/>
    </row>
    <row r="702" ht="15.75" customHeight="1">
      <c r="AI702" s="4"/>
      <c r="AJ702" s="4"/>
      <c r="AK702" s="4"/>
      <c r="AL702" s="4"/>
      <c r="AM702" s="4"/>
      <c r="AN702" s="4"/>
      <c r="AO702" s="4"/>
      <c r="AP702" s="4"/>
    </row>
    <row r="703" ht="15.75" customHeight="1">
      <c r="AI703" s="4"/>
      <c r="AJ703" s="4"/>
      <c r="AK703" s="4"/>
      <c r="AL703" s="4"/>
      <c r="AM703" s="4"/>
      <c r="AN703" s="4"/>
      <c r="AO703" s="4"/>
      <c r="AP703" s="4"/>
    </row>
    <row r="704" ht="15.75" customHeight="1">
      <c r="AI704" s="4"/>
      <c r="AJ704" s="4"/>
      <c r="AK704" s="4"/>
      <c r="AL704" s="4"/>
      <c r="AM704" s="4"/>
      <c r="AN704" s="4"/>
      <c r="AO704" s="4"/>
      <c r="AP704" s="4"/>
    </row>
    <row r="705" ht="15.75" customHeight="1">
      <c r="AI705" s="4"/>
      <c r="AJ705" s="4"/>
      <c r="AK705" s="4"/>
      <c r="AL705" s="4"/>
      <c r="AM705" s="4"/>
      <c r="AN705" s="4"/>
      <c r="AO705" s="4"/>
      <c r="AP705" s="4"/>
    </row>
    <row r="706" ht="15.75" customHeight="1">
      <c r="AI706" s="4"/>
      <c r="AJ706" s="4"/>
      <c r="AK706" s="4"/>
      <c r="AL706" s="4"/>
      <c r="AM706" s="4"/>
      <c r="AN706" s="4"/>
      <c r="AO706" s="4"/>
      <c r="AP706" s="4"/>
    </row>
    <row r="707" ht="15.75" customHeight="1">
      <c r="AI707" s="4"/>
      <c r="AJ707" s="4"/>
      <c r="AK707" s="4"/>
      <c r="AL707" s="4"/>
      <c r="AM707" s="4"/>
      <c r="AN707" s="4"/>
      <c r="AO707" s="4"/>
      <c r="AP707" s="4"/>
    </row>
    <row r="708" ht="15.75" customHeight="1">
      <c r="AI708" s="4"/>
      <c r="AJ708" s="4"/>
      <c r="AK708" s="4"/>
      <c r="AL708" s="4"/>
      <c r="AM708" s="4"/>
      <c r="AN708" s="4"/>
      <c r="AO708" s="4"/>
      <c r="AP708" s="4"/>
    </row>
    <row r="709" ht="15.75" customHeight="1">
      <c r="AI709" s="4"/>
      <c r="AJ709" s="4"/>
      <c r="AK709" s="4"/>
      <c r="AL709" s="4"/>
      <c r="AM709" s="4"/>
      <c r="AN709" s="4"/>
      <c r="AO709" s="4"/>
      <c r="AP709" s="4"/>
    </row>
    <row r="710" ht="15.75" customHeight="1">
      <c r="AI710" s="4"/>
      <c r="AJ710" s="4"/>
      <c r="AK710" s="4"/>
      <c r="AL710" s="4"/>
      <c r="AM710" s="4"/>
      <c r="AN710" s="4"/>
      <c r="AO710" s="4"/>
      <c r="AP710" s="4"/>
    </row>
    <row r="711" ht="15.75" customHeight="1">
      <c r="AI711" s="4"/>
      <c r="AJ711" s="4"/>
      <c r="AK711" s="4"/>
      <c r="AL711" s="4"/>
      <c r="AM711" s="4"/>
      <c r="AN711" s="4"/>
      <c r="AO711" s="4"/>
      <c r="AP711" s="4"/>
    </row>
    <row r="712" ht="15.75" customHeight="1">
      <c r="AI712" s="4"/>
      <c r="AJ712" s="4"/>
      <c r="AK712" s="4"/>
      <c r="AL712" s="4"/>
      <c r="AM712" s="4"/>
      <c r="AN712" s="4"/>
      <c r="AO712" s="4"/>
      <c r="AP712" s="4"/>
    </row>
    <row r="713" ht="15.75" customHeight="1">
      <c r="AI713" s="4"/>
      <c r="AJ713" s="4"/>
      <c r="AK713" s="4"/>
      <c r="AL713" s="4"/>
      <c r="AM713" s="4"/>
      <c r="AN713" s="4"/>
      <c r="AO713" s="4"/>
      <c r="AP713" s="4"/>
    </row>
    <row r="714" ht="15.75" customHeight="1">
      <c r="AI714" s="4"/>
      <c r="AJ714" s="4"/>
      <c r="AK714" s="4"/>
      <c r="AL714" s="4"/>
      <c r="AM714" s="4"/>
      <c r="AN714" s="4"/>
      <c r="AO714" s="4"/>
      <c r="AP714" s="4"/>
    </row>
    <row r="715" ht="15.75" customHeight="1">
      <c r="AI715" s="4"/>
      <c r="AJ715" s="4"/>
      <c r="AK715" s="4"/>
      <c r="AL715" s="4"/>
      <c r="AM715" s="4"/>
      <c r="AN715" s="4"/>
      <c r="AO715" s="4"/>
      <c r="AP715" s="4"/>
    </row>
    <row r="716" ht="15.75" customHeight="1">
      <c r="AI716" s="4"/>
      <c r="AJ716" s="4"/>
      <c r="AK716" s="4"/>
      <c r="AL716" s="4"/>
      <c r="AM716" s="4"/>
      <c r="AN716" s="4"/>
      <c r="AO716" s="4"/>
      <c r="AP716" s="4"/>
    </row>
    <row r="717" ht="15.75" customHeight="1">
      <c r="AI717" s="4"/>
      <c r="AJ717" s="4"/>
      <c r="AK717" s="4"/>
      <c r="AL717" s="4"/>
      <c r="AM717" s="4"/>
      <c r="AN717" s="4"/>
      <c r="AO717" s="4"/>
      <c r="AP717" s="4"/>
    </row>
    <row r="718" ht="15.75" customHeight="1">
      <c r="AI718" s="4"/>
      <c r="AJ718" s="4"/>
      <c r="AK718" s="4"/>
      <c r="AL718" s="4"/>
      <c r="AM718" s="4"/>
      <c r="AN718" s="4"/>
      <c r="AO718" s="4"/>
      <c r="AP718" s="4"/>
    </row>
    <row r="719" ht="15.75" customHeight="1">
      <c r="AI719" s="4"/>
      <c r="AJ719" s="4"/>
      <c r="AK719" s="4"/>
      <c r="AL719" s="4"/>
      <c r="AM719" s="4"/>
      <c r="AN719" s="4"/>
      <c r="AO719" s="4"/>
      <c r="AP719" s="4"/>
    </row>
    <row r="720" ht="15.75" customHeight="1">
      <c r="AI720" s="4"/>
      <c r="AJ720" s="4"/>
      <c r="AK720" s="4"/>
      <c r="AL720" s="4"/>
      <c r="AM720" s="4"/>
      <c r="AN720" s="4"/>
      <c r="AO720" s="4"/>
      <c r="AP720" s="4"/>
    </row>
    <row r="721" ht="15.75" customHeight="1">
      <c r="AI721" s="4"/>
      <c r="AJ721" s="4"/>
      <c r="AK721" s="4"/>
      <c r="AL721" s="4"/>
      <c r="AM721" s="4"/>
      <c r="AN721" s="4"/>
      <c r="AO721" s="4"/>
      <c r="AP721" s="4"/>
    </row>
    <row r="722" ht="15.75" customHeight="1">
      <c r="AI722" s="4"/>
      <c r="AJ722" s="4"/>
      <c r="AK722" s="4"/>
      <c r="AL722" s="4"/>
      <c r="AM722" s="4"/>
      <c r="AN722" s="4"/>
      <c r="AO722" s="4"/>
      <c r="AP722" s="4"/>
    </row>
    <row r="723" ht="15.75" customHeight="1">
      <c r="AI723" s="4"/>
      <c r="AJ723" s="4"/>
      <c r="AK723" s="4"/>
      <c r="AL723" s="4"/>
      <c r="AM723" s="4"/>
      <c r="AN723" s="4"/>
      <c r="AO723" s="4"/>
      <c r="AP723" s="4"/>
    </row>
    <row r="724" ht="15.75" customHeight="1">
      <c r="AI724" s="4"/>
      <c r="AJ724" s="4"/>
      <c r="AK724" s="4"/>
      <c r="AL724" s="4"/>
      <c r="AM724" s="4"/>
      <c r="AN724" s="4"/>
      <c r="AO724" s="4"/>
      <c r="AP724" s="4"/>
    </row>
    <row r="725" ht="15.75" customHeight="1">
      <c r="AI725" s="4"/>
      <c r="AJ725" s="4"/>
      <c r="AK725" s="4"/>
      <c r="AL725" s="4"/>
      <c r="AM725" s="4"/>
      <c r="AN725" s="4"/>
      <c r="AO725" s="4"/>
      <c r="AP725" s="4"/>
    </row>
    <row r="726" ht="15.75" customHeight="1">
      <c r="AI726" s="4"/>
      <c r="AJ726" s="4"/>
      <c r="AK726" s="4"/>
      <c r="AL726" s="4"/>
      <c r="AM726" s="4"/>
      <c r="AN726" s="4"/>
      <c r="AO726" s="4"/>
      <c r="AP726" s="4"/>
    </row>
    <row r="727" ht="15.75" customHeight="1">
      <c r="AI727" s="4"/>
      <c r="AJ727" s="4"/>
      <c r="AK727" s="4"/>
      <c r="AL727" s="4"/>
      <c r="AM727" s="4"/>
      <c r="AN727" s="4"/>
      <c r="AO727" s="4"/>
      <c r="AP727" s="4"/>
    </row>
    <row r="728" ht="15.75" customHeight="1">
      <c r="AI728" s="4"/>
      <c r="AJ728" s="4"/>
      <c r="AK728" s="4"/>
      <c r="AL728" s="4"/>
      <c r="AM728" s="4"/>
      <c r="AN728" s="4"/>
      <c r="AO728" s="4"/>
      <c r="AP728" s="4"/>
    </row>
    <row r="729" ht="15.75" customHeight="1">
      <c r="AI729" s="4"/>
      <c r="AJ729" s="4"/>
      <c r="AK729" s="4"/>
      <c r="AL729" s="4"/>
      <c r="AM729" s="4"/>
      <c r="AN729" s="4"/>
      <c r="AO729" s="4"/>
      <c r="AP729" s="4"/>
    </row>
    <row r="730" ht="15.75" customHeight="1">
      <c r="AI730" s="4"/>
      <c r="AJ730" s="4"/>
      <c r="AK730" s="4"/>
      <c r="AL730" s="4"/>
      <c r="AM730" s="4"/>
      <c r="AN730" s="4"/>
      <c r="AO730" s="4"/>
      <c r="AP730" s="4"/>
    </row>
    <row r="731" ht="15.75" customHeight="1">
      <c r="AI731" s="4"/>
      <c r="AJ731" s="4"/>
      <c r="AK731" s="4"/>
      <c r="AL731" s="4"/>
      <c r="AM731" s="4"/>
      <c r="AN731" s="4"/>
      <c r="AO731" s="4"/>
      <c r="AP731" s="4"/>
    </row>
    <row r="732" ht="15.75" customHeight="1">
      <c r="AI732" s="4"/>
      <c r="AJ732" s="4"/>
      <c r="AK732" s="4"/>
      <c r="AL732" s="4"/>
      <c r="AM732" s="4"/>
      <c r="AN732" s="4"/>
      <c r="AO732" s="4"/>
      <c r="AP732" s="4"/>
    </row>
    <row r="733" ht="15.75" customHeight="1">
      <c r="AI733" s="4"/>
      <c r="AJ733" s="4"/>
      <c r="AK733" s="4"/>
      <c r="AL733" s="4"/>
      <c r="AM733" s="4"/>
      <c r="AN733" s="4"/>
      <c r="AO733" s="4"/>
      <c r="AP733" s="4"/>
    </row>
    <row r="734" ht="15.75" customHeight="1">
      <c r="AI734" s="4"/>
      <c r="AJ734" s="4"/>
      <c r="AK734" s="4"/>
      <c r="AL734" s="4"/>
      <c r="AM734" s="4"/>
      <c r="AN734" s="4"/>
      <c r="AO734" s="4"/>
      <c r="AP734" s="4"/>
    </row>
    <row r="735" ht="15.75" customHeight="1">
      <c r="AI735" s="4"/>
      <c r="AJ735" s="4"/>
      <c r="AK735" s="4"/>
      <c r="AL735" s="4"/>
      <c r="AM735" s="4"/>
      <c r="AN735" s="4"/>
      <c r="AO735" s="4"/>
      <c r="AP735" s="4"/>
    </row>
    <row r="736" ht="15.75" customHeight="1">
      <c r="AI736" s="4"/>
      <c r="AJ736" s="4"/>
      <c r="AK736" s="4"/>
      <c r="AL736" s="4"/>
      <c r="AM736" s="4"/>
      <c r="AN736" s="4"/>
      <c r="AO736" s="4"/>
      <c r="AP736" s="4"/>
    </row>
    <row r="737" ht="15.75" customHeight="1">
      <c r="AI737" s="4"/>
      <c r="AJ737" s="4"/>
      <c r="AK737" s="4"/>
      <c r="AL737" s="4"/>
      <c r="AM737" s="4"/>
      <c r="AN737" s="4"/>
      <c r="AO737" s="4"/>
      <c r="AP737" s="4"/>
    </row>
    <row r="738" ht="15.75" customHeight="1">
      <c r="AI738" s="4"/>
      <c r="AJ738" s="4"/>
      <c r="AK738" s="4"/>
      <c r="AL738" s="4"/>
      <c r="AM738" s="4"/>
      <c r="AN738" s="4"/>
      <c r="AO738" s="4"/>
      <c r="AP738" s="4"/>
    </row>
    <row r="739" ht="15.75" customHeight="1">
      <c r="AI739" s="4"/>
      <c r="AJ739" s="4"/>
      <c r="AK739" s="4"/>
      <c r="AL739" s="4"/>
      <c r="AM739" s="4"/>
      <c r="AN739" s="4"/>
      <c r="AO739" s="4"/>
      <c r="AP739" s="4"/>
    </row>
    <row r="740" ht="15.75" customHeight="1">
      <c r="AI740" s="4"/>
      <c r="AJ740" s="4"/>
      <c r="AK740" s="4"/>
      <c r="AL740" s="4"/>
      <c r="AM740" s="4"/>
      <c r="AN740" s="4"/>
      <c r="AO740" s="4"/>
      <c r="AP740" s="4"/>
    </row>
    <row r="741" ht="15.75" customHeight="1">
      <c r="AI741" s="4"/>
      <c r="AJ741" s="4"/>
      <c r="AK741" s="4"/>
      <c r="AL741" s="4"/>
      <c r="AM741" s="4"/>
      <c r="AN741" s="4"/>
      <c r="AO741" s="4"/>
      <c r="AP741" s="4"/>
    </row>
    <row r="742" ht="15.75" customHeight="1">
      <c r="AI742" s="4"/>
      <c r="AJ742" s="4"/>
      <c r="AK742" s="4"/>
      <c r="AL742" s="4"/>
      <c r="AM742" s="4"/>
      <c r="AN742" s="4"/>
      <c r="AO742" s="4"/>
      <c r="AP742" s="4"/>
    </row>
    <row r="743" ht="15.75" customHeight="1">
      <c r="AI743" s="4"/>
      <c r="AJ743" s="4"/>
      <c r="AK743" s="4"/>
      <c r="AL743" s="4"/>
      <c r="AM743" s="4"/>
      <c r="AN743" s="4"/>
      <c r="AO743" s="4"/>
      <c r="AP743" s="4"/>
    </row>
    <row r="744" ht="15.75" customHeight="1">
      <c r="AI744" s="4"/>
      <c r="AJ744" s="4"/>
      <c r="AK744" s="4"/>
      <c r="AL744" s="4"/>
      <c r="AM744" s="4"/>
      <c r="AN744" s="4"/>
      <c r="AO744" s="4"/>
      <c r="AP744" s="4"/>
    </row>
    <row r="745" ht="15.75" customHeight="1">
      <c r="AI745" s="4"/>
      <c r="AJ745" s="4"/>
      <c r="AK745" s="4"/>
      <c r="AL745" s="4"/>
      <c r="AM745" s="4"/>
      <c r="AN745" s="4"/>
      <c r="AO745" s="4"/>
      <c r="AP745" s="4"/>
    </row>
    <row r="746" ht="15.75" customHeight="1">
      <c r="AI746" s="4"/>
      <c r="AJ746" s="4"/>
      <c r="AK746" s="4"/>
      <c r="AL746" s="4"/>
      <c r="AM746" s="4"/>
      <c r="AN746" s="4"/>
      <c r="AO746" s="4"/>
      <c r="AP746" s="4"/>
    </row>
    <row r="747" ht="15.75" customHeight="1">
      <c r="AI747" s="4"/>
      <c r="AJ747" s="4"/>
      <c r="AK747" s="4"/>
      <c r="AL747" s="4"/>
      <c r="AM747" s="4"/>
      <c r="AN747" s="4"/>
      <c r="AO747" s="4"/>
      <c r="AP747" s="4"/>
    </row>
    <row r="748" ht="15.75" customHeight="1">
      <c r="AI748" s="4"/>
      <c r="AJ748" s="4"/>
      <c r="AK748" s="4"/>
      <c r="AL748" s="4"/>
      <c r="AM748" s="4"/>
      <c r="AN748" s="4"/>
      <c r="AO748" s="4"/>
      <c r="AP748" s="4"/>
    </row>
    <row r="749" ht="15.75" customHeight="1">
      <c r="AI749" s="4"/>
      <c r="AJ749" s="4"/>
      <c r="AK749" s="4"/>
      <c r="AL749" s="4"/>
      <c r="AM749" s="4"/>
      <c r="AN749" s="4"/>
      <c r="AO749" s="4"/>
      <c r="AP749" s="4"/>
    </row>
    <row r="750" ht="15.75" customHeight="1">
      <c r="AI750" s="4"/>
      <c r="AJ750" s="4"/>
      <c r="AK750" s="4"/>
      <c r="AL750" s="4"/>
      <c r="AM750" s="4"/>
      <c r="AN750" s="4"/>
      <c r="AO750" s="4"/>
      <c r="AP750" s="4"/>
    </row>
    <row r="751" ht="15.75" customHeight="1">
      <c r="AI751" s="4"/>
      <c r="AJ751" s="4"/>
      <c r="AK751" s="4"/>
      <c r="AL751" s="4"/>
      <c r="AM751" s="4"/>
      <c r="AN751" s="4"/>
      <c r="AO751" s="4"/>
      <c r="AP751" s="4"/>
    </row>
    <row r="752" ht="15.75" customHeight="1">
      <c r="AI752" s="4"/>
      <c r="AJ752" s="4"/>
      <c r="AK752" s="4"/>
      <c r="AL752" s="4"/>
      <c r="AM752" s="4"/>
      <c r="AN752" s="4"/>
      <c r="AO752" s="4"/>
      <c r="AP752" s="4"/>
    </row>
    <row r="753" ht="15.75" customHeight="1">
      <c r="AI753" s="4"/>
      <c r="AJ753" s="4"/>
      <c r="AK753" s="4"/>
      <c r="AL753" s="4"/>
      <c r="AM753" s="4"/>
      <c r="AN753" s="4"/>
      <c r="AO753" s="4"/>
      <c r="AP753" s="4"/>
    </row>
    <row r="754" ht="15.75" customHeight="1">
      <c r="AI754" s="4"/>
      <c r="AJ754" s="4"/>
      <c r="AK754" s="4"/>
      <c r="AL754" s="4"/>
      <c r="AM754" s="4"/>
      <c r="AN754" s="4"/>
      <c r="AO754" s="4"/>
      <c r="AP754" s="4"/>
    </row>
    <row r="755" ht="15.75" customHeight="1">
      <c r="AI755" s="4"/>
      <c r="AJ755" s="4"/>
      <c r="AK755" s="4"/>
      <c r="AL755" s="4"/>
      <c r="AM755" s="4"/>
      <c r="AN755" s="4"/>
      <c r="AO755" s="4"/>
      <c r="AP755" s="4"/>
    </row>
    <row r="756" ht="15.75" customHeight="1">
      <c r="AI756" s="4"/>
      <c r="AJ756" s="4"/>
      <c r="AK756" s="4"/>
      <c r="AL756" s="4"/>
      <c r="AM756" s="4"/>
      <c r="AN756" s="4"/>
      <c r="AO756" s="4"/>
      <c r="AP756" s="4"/>
    </row>
    <row r="757" ht="15.75" customHeight="1">
      <c r="AI757" s="4"/>
      <c r="AJ757" s="4"/>
      <c r="AK757" s="4"/>
      <c r="AL757" s="4"/>
      <c r="AM757" s="4"/>
      <c r="AN757" s="4"/>
      <c r="AO757" s="4"/>
      <c r="AP757" s="4"/>
    </row>
    <row r="758" ht="15.75" customHeight="1">
      <c r="AI758" s="4"/>
      <c r="AJ758" s="4"/>
      <c r="AK758" s="4"/>
      <c r="AL758" s="4"/>
      <c r="AM758" s="4"/>
      <c r="AN758" s="4"/>
      <c r="AO758" s="4"/>
      <c r="AP758" s="4"/>
    </row>
    <row r="759" ht="15.75" customHeight="1">
      <c r="AI759" s="4"/>
      <c r="AJ759" s="4"/>
      <c r="AK759" s="4"/>
      <c r="AL759" s="4"/>
      <c r="AM759" s="4"/>
      <c r="AN759" s="4"/>
      <c r="AO759" s="4"/>
      <c r="AP759" s="4"/>
    </row>
    <row r="760" ht="15.75" customHeight="1">
      <c r="AI760" s="4"/>
      <c r="AJ760" s="4"/>
      <c r="AK760" s="4"/>
      <c r="AL760" s="4"/>
      <c r="AM760" s="4"/>
      <c r="AN760" s="4"/>
      <c r="AO760" s="4"/>
      <c r="AP760" s="4"/>
    </row>
    <row r="761" ht="15.75" customHeight="1">
      <c r="AI761" s="4"/>
      <c r="AJ761" s="4"/>
      <c r="AK761" s="4"/>
      <c r="AL761" s="4"/>
      <c r="AM761" s="4"/>
      <c r="AN761" s="4"/>
      <c r="AO761" s="4"/>
      <c r="AP761" s="4"/>
    </row>
    <row r="762" ht="15.75" customHeight="1">
      <c r="AI762" s="4"/>
      <c r="AJ762" s="4"/>
      <c r="AK762" s="4"/>
      <c r="AL762" s="4"/>
      <c r="AM762" s="4"/>
      <c r="AN762" s="4"/>
      <c r="AO762" s="4"/>
      <c r="AP762" s="4"/>
    </row>
    <row r="763" ht="15.75" customHeight="1">
      <c r="AI763" s="4"/>
      <c r="AJ763" s="4"/>
      <c r="AK763" s="4"/>
      <c r="AL763" s="4"/>
      <c r="AM763" s="4"/>
      <c r="AN763" s="4"/>
      <c r="AO763" s="4"/>
      <c r="AP763" s="4"/>
    </row>
    <row r="764" ht="15.75" customHeight="1">
      <c r="AI764" s="4"/>
      <c r="AJ764" s="4"/>
      <c r="AK764" s="4"/>
      <c r="AL764" s="4"/>
      <c r="AM764" s="4"/>
      <c r="AN764" s="4"/>
      <c r="AO764" s="4"/>
      <c r="AP764" s="4"/>
    </row>
    <row r="765" ht="15.75" customHeight="1">
      <c r="AI765" s="4"/>
      <c r="AJ765" s="4"/>
      <c r="AK765" s="4"/>
      <c r="AL765" s="4"/>
      <c r="AM765" s="4"/>
      <c r="AN765" s="4"/>
      <c r="AO765" s="4"/>
      <c r="AP765" s="4"/>
    </row>
    <row r="766" ht="15.75" customHeight="1">
      <c r="AI766" s="4"/>
      <c r="AJ766" s="4"/>
      <c r="AK766" s="4"/>
      <c r="AL766" s="4"/>
      <c r="AM766" s="4"/>
      <c r="AN766" s="4"/>
      <c r="AO766" s="4"/>
      <c r="AP766" s="4"/>
    </row>
    <row r="767" ht="15.75" customHeight="1">
      <c r="AI767" s="4"/>
      <c r="AJ767" s="4"/>
      <c r="AK767" s="4"/>
      <c r="AL767" s="4"/>
      <c r="AM767" s="4"/>
      <c r="AN767" s="4"/>
      <c r="AO767" s="4"/>
      <c r="AP767" s="4"/>
    </row>
    <row r="768" ht="15.75" customHeight="1">
      <c r="AI768" s="4"/>
      <c r="AJ768" s="4"/>
      <c r="AK768" s="4"/>
      <c r="AL768" s="4"/>
      <c r="AM768" s="4"/>
      <c r="AN768" s="4"/>
      <c r="AO768" s="4"/>
      <c r="AP768" s="4"/>
    </row>
    <row r="769" ht="15.75" customHeight="1">
      <c r="AI769" s="4"/>
      <c r="AJ769" s="4"/>
      <c r="AK769" s="4"/>
      <c r="AL769" s="4"/>
      <c r="AM769" s="4"/>
      <c r="AN769" s="4"/>
      <c r="AO769" s="4"/>
      <c r="AP769" s="4"/>
    </row>
    <row r="770" ht="15.75" customHeight="1">
      <c r="AI770" s="4"/>
      <c r="AJ770" s="4"/>
      <c r="AK770" s="4"/>
      <c r="AL770" s="4"/>
      <c r="AM770" s="4"/>
      <c r="AN770" s="4"/>
      <c r="AO770" s="4"/>
      <c r="AP770" s="4"/>
    </row>
    <row r="771" ht="15.75" customHeight="1">
      <c r="AI771" s="4"/>
      <c r="AJ771" s="4"/>
      <c r="AK771" s="4"/>
      <c r="AL771" s="4"/>
      <c r="AM771" s="4"/>
      <c r="AN771" s="4"/>
      <c r="AO771" s="4"/>
      <c r="AP771" s="4"/>
    </row>
    <row r="772" ht="15.75" customHeight="1">
      <c r="AI772" s="4"/>
      <c r="AJ772" s="4"/>
      <c r="AK772" s="4"/>
      <c r="AL772" s="4"/>
      <c r="AM772" s="4"/>
      <c r="AN772" s="4"/>
      <c r="AO772" s="4"/>
      <c r="AP772" s="4"/>
    </row>
    <row r="773" ht="15.75" customHeight="1">
      <c r="AI773" s="4"/>
      <c r="AJ773" s="4"/>
      <c r="AK773" s="4"/>
      <c r="AL773" s="4"/>
      <c r="AM773" s="4"/>
      <c r="AN773" s="4"/>
      <c r="AO773" s="4"/>
      <c r="AP773" s="4"/>
    </row>
    <row r="774" ht="15.75" customHeight="1">
      <c r="AI774" s="4"/>
      <c r="AJ774" s="4"/>
      <c r="AK774" s="4"/>
      <c r="AL774" s="4"/>
      <c r="AM774" s="4"/>
      <c r="AN774" s="4"/>
      <c r="AO774" s="4"/>
      <c r="AP774" s="4"/>
    </row>
    <row r="775" ht="15.75" customHeight="1">
      <c r="AI775" s="4"/>
      <c r="AJ775" s="4"/>
      <c r="AK775" s="4"/>
      <c r="AL775" s="4"/>
      <c r="AM775" s="4"/>
      <c r="AN775" s="4"/>
      <c r="AO775" s="4"/>
      <c r="AP775" s="4"/>
    </row>
    <row r="776" ht="15.75" customHeight="1">
      <c r="AI776" s="4"/>
      <c r="AJ776" s="4"/>
      <c r="AK776" s="4"/>
      <c r="AL776" s="4"/>
      <c r="AM776" s="4"/>
      <c r="AN776" s="4"/>
      <c r="AO776" s="4"/>
      <c r="AP776" s="4"/>
    </row>
    <row r="777" ht="15.75" customHeight="1">
      <c r="AI777" s="4"/>
      <c r="AJ777" s="4"/>
      <c r="AK777" s="4"/>
      <c r="AL777" s="4"/>
      <c r="AM777" s="4"/>
      <c r="AN777" s="4"/>
      <c r="AO777" s="4"/>
      <c r="AP777" s="4"/>
    </row>
    <row r="778" ht="15.75" customHeight="1">
      <c r="AI778" s="4"/>
      <c r="AJ778" s="4"/>
      <c r="AK778" s="4"/>
      <c r="AL778" s="4"/>
      <c r="AM778" s="4"/>
      <c r="AN778" s="4"/>
      <c r="AO778" s="4"/>
      <c r="AP778" s="4"/>
    </row>
    <row r="779" ht="15.75" customHeight="1">
      <c r="AI779" s="4"/>
      <c r="AJ779" s="4"/>
      <c r="AK779" s="4"/>
      <c r="AL779" s="4"/>
      <c r="AM779" s="4"/>
      <c r="AN779" s="4"/>
      <c r="AO779" s="4"/>
      <c r="AP779" s="4"/>
    </row>
    <row r="780" ht="15.75" customHeight="1">
      <c r="AI780" s="4"/>
      <c r="AJ780" s="4"/>
      <c r="AK780" s="4"/>
      <c r="AL780" s="4"/>
      <c r="AM780" s="4"/>
      <c r="AN780" s="4"/>
      <c r="AO780" s="4"/>
      <c r="AP780" s="4"/>
    </row>
    <row r="781" ht="15.75" customHeight="1">
      <c r="AI781" s="4"/>
      <c r="AJ781" s="4"/>
      <c r="AK781" s="4"/>
      <c r="AL781" s="4"/>
      <c r="AM781" s="4"/>
      <c r="AN781" s="4"/>
      <c r="AO781" s="4"/>
      <c r="AP781" s="4"/>
    </row>
    <row r="782" ht="15.75" customHeight="1">
      <c r="AI782" s="4"/>
      <c r="AJ782" s="4"/>
      <c r="AK782" s="4"/>
      <c r="AL782" s="4"/>
      <c r="AM782" s="4"/>
      <c r="AN782" s="4"/>
      <c r="AO782" s="4"/>
      <c r="AP782" s="4"/>
    </row>
    <row r="783" ht="15.75" customHeight="1">
      <c r="AI783" s="4"/>
      <c r="AJ783" s="4"/>
      <c r="AK783" s="4"/>
      <c r="AL783" s="4"/>
      <c r="AM783" s="4"/>
      <c r="AN783" s="4"/>
      <c r="AO783" s="4"/>
      <c r="AP783" s="4"/>
    </row>
    <row r="784" ht="15.75" customHeight="1">
      <c r="AI784" s="4"/>
      <c r="AJ784" s="4"/>
      <c r="AK784" s="4"/>
      <c r="AL784" s="4"/>
      <c r="AM784" s="4"/>
      <c r="AN784" s="4"/>
      <c r="AO784" s="4"/>
      <c r="AP784" s="4"/>
    </row>
    <row r="785" ht="15.75" customHeight="1">
      <c r="AI785" s="4"/>
      <c r="AJ785" s="4"/>
      <c r="AK785" s="4"/>
      <c r="AL785" s="4"/>
      <c r="AM785" s="4"/>
      <c r="AN785" s="4"/>
      <c r="AO785" s="4"/>
      <c r="AP785" s="4"/>
    </row>
    <row r="786" ht="15.75" customHeight="1">
      <c r="AI786" s="4"/>
      <c r="AJ786" s="4"/>
      <c r="AK786" s="4"/>
      <c r="AL786" s="4"/>
      <c r="AM786" s="4"/>
      <c r="AN786" s="4"/>
      <c r="AO786" s="4"/>
      <c r="AP786" s="4"/>
    </row>
    <row r="787" ht="15.75" customHeight="1">
      <c r="AI787" s="4"/>
      <c r="AJ787" s="4"/>
      <c r="AK787" s="4"/>
      <c r="AL787" s="4"/>
      <c r="AM787" s="4"/>
      <c r="AN787" s="4"/>
      <c r="AO787" s="4"/>
      <c r="AP787" s="4"/>
    </row>
    <row r="788" ht="15.75" customHeight="1">
      <c r="AI788" s="4"/>
      <c r="AJ788" s="4"/>
      <c r="AK788" s="4"/>
      <c r="AL788" s="4"/>
      <c r="AM788" s="4"/>
      <c r="AN788" s="4"/>
      <c r="AO788" s="4"/>
      <c r="AP788" s="4"/>
    </row>
    <row r="789" ht="15.75" customHeight="1">
      <c r="AI789" s="4"/>
      <c r="AJ789" s="4"/>
      <c r="AK789" s="4"/>
      <c r="AL789" s="4"/>
      <c r="AM789" s="4"/>
      <c r="AN789" s="4"/>
      <c r="AO789" s="4"/>
      <c r="AP789" s="4"/>
    </row>
    <row r="790" ht="15.75" customHeight="1">
      <c r="AI790" s="4"/>
      <c r="AJ790" s="4"/>
      <c r="AK790" s="4"/>
      <c r="AL790" s="4"/>
      <c r="AM790" s="4"/>
      <c r="AN790" s="4"/>
      <c r="AO790" s="4"/>
      <c r="AP790" s="4"/>
    </row>
    <row r="791" ht="15.75" customHeight="1">
      <c r="AI791" s="4"/>
      <c r="AJ791" s="4"/>
      <c r="AK791" s="4"/>
      <c r="AL791" s="4"/>
      <c r="AM791" s="4"/>
      <c r="AN791" s="4"/>
      <c r="AO791" s="4"/>
      <c r="AP791" s="4"/>
    </row>
    <row r="792" ht="15.75" customHeight="1">
      <c r="AI792" s="4"/>
      <c r="AJ792" s="4"/>
      <c r="AK792" s="4"/>
      <c r="AL792" s="4"/>
      <c r="AM792" s="4"/>
      <c r="AN792" s="4"/>
      <c r="AO792" s="4"/>
      <c r="AP792" s="4"/>
    </row>
    <row r="793" ht="15.75" customHeight="1">
      <c r="AI793" s="4"/>
      <c r="AJ793" s="4"/>
      <c r="AK793" s="4"/>
      <c r="AL793" s="4"/>
      <c r="AM793" s="4"/>
      <c r="AN793" s="4"/>
      <c r="AO793" s="4"/>
      <c r="AP793" s="4"/>
    </row>
    <row r="794" ht="15.75" customHeight="1">
      <c r="AI794" s="4"/>
      <c r="AJ794" s="4"/>
      <c r="AK794" s="4"/>
      <c r="AL794" s="4"/>
      <c r="AM794" s="4"/>
      <c r="AN794" s="4"/>
      <c r="AO794" s="4"/>
      <c r="AP794" s="4"/>
    </row>
    <row r="795" ht="15.75" customHeight="1">
      <c r="AI795" s="4"/>
      <c r="AJ795" s="4"/>
      <c r="AK795" s="4"/>
      <c r="AL795" s="4"/>
      <c r="AM795" s="4"/>
      <c r="AN795" s="4"/>
      <c r="AO795" s="4"/>
      <c r="AP795" s="4"/>
    </row>
    <row r="796" ht="15.75" customHeight="1">
      <c r="AI796" s="4"/>
      <c r="AJ796" s="4"/>
      <c r="AK796" s="4"/>
      <c r="AL796" s="4"/>
      <c r="AM796" s="4"/>
      <c r="AN796" s="4"/>
      <c r="AO796" s="4"/>
      <c r="AP796" s="4"/>
    </row>
    <row r="797" ht="15.75" customHeight="1">
      <c r="AI797" s="4"/>
      <c r="AJ797" s="4"/>
      <c r="AK797" s="4"/>
      <c r="AL797" s="4"/>
      <c r="AM797" s="4"/>
      <c r="AN797" s="4"/>
      <c r="AO797" s="4"/>
      <c r="AP797" s="4"/>
    </row>
    <row r="798" ht="15.75" customHeight="1">
      <c r="AI798" s="4"/>
      <c r="AJ798" s="4"/>
      <c r="AK798" s="4"/>
      <c r="AL798" s="4"/>
      <c r="AM798" s="4"/>
      <c r="AN798" s="4"/>
      <c r="AO798" s="4"/>
      <c r="AP798" s="4"/>
    </row>
    <row r="799" ht="15.75" customHeight="1">
      <c r="AI799" s="4"/>
      <c r="AJ799" s="4"/>
      <c r="AK799" s="4"/>
      <c r="AL799" s="4"/>
      <c r="AM799" s="4"/>
      <c r="AN799" s="4"/>
      <c r="AO799" s="4"/>
      <c r="AP799" s="4"/>
    </row>
    <row r="800" ht="15.75" customHeight="1">
      <c r="AI800" s="4"/>
      <c r="AJ800" s="4"/>
      <c r="AK800" s="4"/>
      <c r="AL800" s="4"/>
      <c r="AM800" s="4"/>
      <c r="AN800" s="4"/>
      <c r="AO800" s="4"/>
      <c r="AP800" s="4"/>
    </row>
    <row r="801" ht="15.75" customHeight="1">
      <c r="AI801" s="4"/>
      <c r="AJ801" s="4"/>
      <c r="AK801" s="4"/>
      <c r="AL801" s="4"/>
      <c r="AM801" s="4"/>
      <c r="AN801" s="4"/>
      <c r="AO801" s="4"/>
      <c r="AP801" s="4"/>
    </row>
    <row r="802" ht="15.75" customHeight="1">
      <c r="AI802" s="4"/>
      <c r="AJ802" s="4"/>
      <c r="AK802" s="4"/>
      <c r="AL802" s="4"/>
      <c r="AM802" s="4"/>
      <c r="AN802" s="4"/>
      <c r="AO802" s="4"/>
      <c r="AP802" s="4"/>
    </row>
    <row r="803" ht="15.75" customHeight="1">
      <c r="AI803" s="4"/>
      <c r="AJ803" s="4"/>
      <c r="AK803" s="4"/>
      <c r="AL803" s="4"/>
      <c r="AM803" s="4"/>
      <c r="AN803" s="4"/>
      <c r="AO803" s="4"/>
      <c r="AP803" s="4"/>
    </row>
    <row r="804" ht="15.75" customHeight="1">
      <c r="AI804" s="4"/>
      <c r="AJ804" s="4"/>
      <c r="AK804" s="4"/>
      <c r="AL804" s="4"/>
      <c r="AM804" s="4"/>
      <c r="AN804" s="4"/>
      <c r="AO804" s="4"/>
      <c r="AP804" s="4"/>
    </row>
    <row r="805" ht="15.75" customHeight="1">
      <c r="AI805" s="4"/>
      <c r="AJ805" s="4"/>
      <c r="AK805" s="4"/>
      <c r="AL805" s="4"/>
      <c r="AM805" s="4"/>
      <c r="AN805" s="4"/>
      <c r="AO805" s="4"/>
      <c r="AP805" s="4"/>
    </row>
    <row r="806" ht="15.75" customHeight="1">
      <c r="AI806" s="4"/>
      <c r="AJ806" s="4"/>
      <c r="AK806" s="4"/>
      <c r="AL806" s="4"/>
      <c r="AM806" s="4"/>
      <c r="AN806" s="4"/>
      <c r="AO806" s="4"/>
      <c r="AP806" s="4"/>
    </row>
    <row r="807" ht="15.75" customHeight="1">
      <c r="AI807" s="4"/>
      <c r="AJ807" s="4"/>
      <c r="AK807" s="4"/>
      <c r="AL807" s="4"/>
      <c r="AM807" s="4"/>
      <c r="AN807" s="4"/>
      <c r="AO807" s="4"/>
      <c r="AP807" s="4"/>
    </row>
    <row r="808" ht="15.75" customHeight="1">
      <c r="AI808" s="4"/>
      <c r="AJ808" s="4"/>
      <c r="AK808" s="4"/>
      <c r="AL808" s="4"/>
      <c r="AM808" s="4"/>
      <c r="AN808" s="4"/>
      <c r="AO808" s="4"/>
      <c r="AP808" s="4"/>
    </row>
    <row r="809" ht="15.75" customHeight="1">
      <c r="AI809" s="4"/>
      <c r="AJ809" s="4"/>
      <c r="AK809" s="4"/>
      <c r="AL809" s="4"/>
      <c r="AM809" s="4"/>
      <c r="AN809" s="4"/>
      <c r="AO809" s="4"/>
      <c r="AP809" s="4"/>
    </row>
    <row r="810" ht="15.75" customHeight="1">
      <c r="AI810" s="4"/>
      <c r="AJ810" s="4"/>
      <c r="AK810" s="4"/>
      <c r="AL810" s="4"/>
      <c r="AM810" s="4"/>
      <c r="AN810" s="4"/>
      <c r="AO810" s="4"/>
      <c r="AP810" s="4"/>
    </row>
    <row r="811" ht="15.75" customHeight="1">
      <c r="AI811" s="4"/>
      <c r="AJ811" s="4"/>
      <c r="AK811" s="4"/>
      <c r="AL811" s="4"/>
      <c r="AM811" s="4"/>
      <c r="AN811" s="4"/>
      <c r="AO811" s="4"/>
      <c r="AP811" s="4"/>
    </row>
    <row r="812" ht="15.75" customHeight="1">
      <c r="AI812" s="4"/>
      <c r="AJ812" s="4"/>
      <c r="AK812" s="4"/>
      <c r="AL812" s="4"/>
      <c r="AM812" s="4"/>
      <c r="AN812" s="4"/>
      <c r="AO812" s="4"/>
      <c r="AP812" s="4"/>
    </row>
    <row r="813" ht="15.75" customHeight="1">
      <c r="AI813" s="4"/>
      <c r="AJ813" s="4"/>
      <c r="AK813" s="4"/>
      <c r="AL813" s="4"/>
      <c r="AM813" s="4"/>
      <c r="AN813" s="4"/>
      <c r="AO813" s="4"/>
      <c r="AP813" s="4"/>
    </row>
    <row r="814" ht="15.75" customHeight="1">
      <c r="AI814" s="4"/>
      <c r="AJ814" s="4"/>
      <c r="AK814" s="4"/>
      <c r="AL814" s="4"/>
      <c r="AM814" s="4"/>
      <c r="AN814" s="4"/>
      <c r="AO814" s="4"/>
      <c r="AP814" s="4"/>
    </row>
    <row r="815" ht="15.75" customHeight="1">
      <c r="AI815" s="4"/>
      <c r="AJ815" s="4"/>
      <c r="AK815" s="4"/>
      <c r="AL815" s="4"/>
      <c r="AM815" s="4"/>
      <c r="AN815" s="4"/>
      <c r="AO815" s="4"/>
      <c r="AP815" s="4"/>
    </row>
    <row r="816" ht="15.75" customHeight="1">
      <c r="AI816" s="4"/>
      <c r="AJ816" s="4"/>
      <c r="AK816" s="4"/>
      <c r="AL816" s="4"/>
      <c r="AM816" s="4"/>
      <c r="AN816" s="4"/>
      <c r="AO816" s="4"/>
      <c r="AP816" s="4"/>
    </row>
    <row r="817" ht="15.75" customHeight="1">
      <c r="AI817" s="4"/>
      <c r="AJ817" s="4"/>
      <c r="AK817" s="4"/>
      <c r="AL817" s="4"/>
      <c r="AM817" s="4"/>
      <c r="AN817" s="4"/>
      <c r="AO817" s="4"/>
      <c r="AP817" s="4"/>
    </row>
    <row r="818" ht="15.75" customHeight="1">
      <c r="AI818" s="4"/>
      <c r="AJ818" s="4"/>
      <c r="AK818" s="4"/>
      <c r="AL818" s="4"/>
      <c r="AM818" s="4"/>
      <c r="AN818" s="4"/>
      <c r="AO818" s="4"/>
      <c r="AP818" s="4"/>
    </row>
    <row r="819" ht="15.75" customHeight="1">
      <c r="AI819" s="4"/>
      <c r="AJ819" s="4"/>
      <c r="AK819" s="4"/>
      <c r="AL819" s="4"/>
      <c r="AM819" s="4"/>
      <c r="AN819" s="4"/>
      <c r="AO819" s="4"/>
      <c r="AP819" s="4"/>
    </row>
    <row r="820" ht="15.75" customHeight="1">
      <c r="AI820" s="4"/>
      <c r="AJ820" s="4"/>
      <c r="AK820" s="4"/>
      <c r="AL820" s="4"/>
      <c r="AM820" s="4"/>
      <c r="AN820" s="4"/>
      <c r="AO820" s="4"/>
      <c r="AP820" s="4"/>
    </row>
    <row r="821" ht="15.75" customHeight="1">
      <c r="AI821" s="4"/>
      <c r="AJ821" s="4"/>
      <c r="AK821" s="4"/>
      <c r="AL821" s="4"/>
      <c r="AM821" s="4"/>
      <c r="AN821" s="4"/>
      <c r="AO821" s="4"/>
      <c r="AP821" s="4"/>
    </row>
    <row r="822" ht="15.75" customHeight="1">
      <c r="AI822" s="4"/>
      <c r="AJ822" s="4"/>
      <c r="AK822" s="4"/>
      <c r="AL822" s="4"/>
      <c r="AM822" s="4"/>
      <c r="AN822" s="4"/>
      <c r="AO822" s="4"/>
      <c r="AP822" s="4"/>
    </row>
    <row r="823" ht="15.75" customHeight="1">
      <c r="AI823" s="4"/>
      <c r="AJ823" s="4"/>
      <c r="AK823" s="4"/>
      <c r="AL823" s="4"/>
      <c r="AM823" s="4"/>
      <c r="AN823" s="4"/>
      <c r="AO823" s="4"/>
      <c r="AP823" s="4"/>
    </row>
    <row r="824" ht="15.75" customHeight="1">
      <c r="AI824" s="4"/>
      <c r="AJ824" s="4"/>
      <c r="AK824" s="4"/>
      <c r="AL824" s="4"/>
      <c r="AM824" s="4"/>
      <c r="AN824" s="4"/>
      <c r="AO824" s="4"/>
      <c r="AP824" s="4"/>
    </row>
    <row r="825" ht="15.75" customHeight="1">
      <c r="AI825" s="4"/>
      <c r="AJ825" s="4"/>
      <c r="AK825" s="4"/>
      <c r="AL825" s="4"/>
      <c r="AM825" s="4"/>
      <c r="AN825" s="4"/>
      <c r="AO825" s="4"/>
      <c r="AP825" s="4"/>
    </row>
    <row r="826" ht="15.75" customHeight="1">
      <c r="AI826" s="4"/>
      <c r="AJ826" s="4"/>
      <c r="AK826" s="4"/>
      <c r="AL826" s="4"/>
      <c r="AM826" s="4"/>
      <c r="AN826" s="4"/>
      <c r="AO826" s="4"/>
      <c r="AP826" s="4"/>
    </row>
    <row r="827" ht="15.75" customHeight="1">
      <c r="AI827" s="4"/>
      <c r="AJ827" s="4"/>
      <c r="AK827" s="4"/>
      <c r="AL827" s="4"/>
      <c r="AM827" s="4"/>
      <c r="AN827" s="4"/>
      <c r="AO827" s="4"/>
      <c r="AP827" s="4"/>
    </row>
    <row r="828" ht="15.75" customHeight="1">
      <c r="AI828" s="4"/>
      <c r="AJ828" s="4"/>
      <c r="AK828" s="4"/>
      <c r="AL828" s="4"/>
      <c r="AM828" s="4"/>
      <c r="AN828" s="4"/>
      <c r="AO828" s="4"/>
      <c r="AP828" s="4"/>
    </row>
    <row r="829" ht="15.75" customHeight="1">
      <c r="AI829" s="4"/>
      <c r="AJ829" s="4"/>
      <c r="AK829" s="4"/>
      <c r="AL829" s="4"/>
      <c r="AM829" s="4"/>
      <c r="AN829" s="4"/>
      <c r="AO829" s="4"/>
      <c r="AP829" s="4"/>
    </row>
    <row r="830" ht="15.75" customHeight="1">
      <c r="AI830" s="4"/>
      <c r="AJ830" s="4"/>
      <c r="AK830" s="4"/>
      <c r="AL830" s="4"/>
      <c r="AM830" s="4"/>
      <c r="AN830" s="4"/>
      <c r="AO830" s="4"/>
      <c r="AP830" s="4"/>
    </row>
    <row r="831" ht="15.75" customHeight="1">
      <c r="AI831" s="4"/>
      <c r="AJ831" s="4"/>
      <c r="AK831" s="4"/>
      <c r="AL831" s="4"/>
      <c r="AM831" s="4"/>
      <c r="AN831" s="4"/>
      <c r="AO831" s="4"/>
      <c r="AP831" s="4"/>
    </row>
    <row r="832" ht="15.75" customHeight="1">
      <c r="AI832" s="4"/>
      <c r="AJ832" s="4"/>
      <c r="AK832" s="4"/>
      <c r="AL832" s="4"/>
      <c r="AM832" s="4"/>
      <c r="AN832" s="4"/>
      <c r="AO832" s="4"/>
      <c r="AP832" s="4"/>
    </row>
    <row r="833" ht="15.75" customHeight="1">
      <c r="AI833" s="4"/>
      <c r="AJ833" s="4"/>
      <c r="AK833" s="4"/>
      <c r="AL833" s="4"/>
      <c r="AM833" s="4"/>
      <c r="AN833" s="4"/>
      <c r="AO833" s="4"/>
      <c r="AP833" s="4"/>
    </row>
    <row r="834" ht="15.75" customHeight="1">
      <c r="AI834" s="4"/>
      <c r="AJ834" s="4"/>
      <c r="AK834" s="4"/>
      <c r="AL834" s="4"/>
      <c r="AM834" s="4"/>
      <c r="AN834" s="4"/>
      <c r="AO834" s="4"/>
      <c r="AP834" s="4"/>
    </row>
    <row r="835" ht="15.75" customHeight="1">
      <c r="AI835" s="4"/>
      <c r="AJ835" s="4"/>
      <c r="AK835" s="4"/>
      <c r="AL835" s="4"/>
      <c r="AM835" s="4"/>
      <c r="AN835" s="4"/>
      <c r="AO835" s="4"/>
      <c r="AP835" s="4"/>
    </row>
    <row r="836" ht="15.75" customHeight="1">
      <c r="AI836" s="4"/>
      <c r="AJ836" s="4"/>
      <c r="AK836" s="4"/>
      <c r="AL836" s="4"/>
      <c r="AM836" s="4"/>
      <c r="AN836" s="4"/>
      <c r="AO836" s="4"/>
      <c r="AP836" s="4"/>
    </row>
    <row r="837" ht="15.75" customHeight="1">
      <c r="AI837" s="4"/>
      <c r="AJ837" s="4"/>
      <c r="AK837" s="4"/>
      <c r="AL837" s="4"/>
      <c r="AM837" s="4"/>
      <c r="AN837" s="4"/>
      <c r="AO837" s="4"/>
      <c r="AP837" s="4"/>
    </row>
    <row r="838" ht="15.75" customHeight="1">
      <c r="AI838" s="4"/>
      <c r="AJ838" s="4"/>
      <c r="AK838" s="4"/>
      <c r="AL838" s="4"/>
      <c r="AM838" s="4"/>
      <c r="AN838" s="4"/>
      <c r="AO838" s="4"/>
      <c r="AP838" s="4"/>
    </row>
    <row r="839" ht="15.75" customHeight="1">
      <c r="AI839" s="4"/>
      <c r="AJ839" s="4"/>
      <c r="AK839" s="4"/>
      <c r="AL839" s="4"/>
      <c r="AM839" s="4"/>
      <c r="AN839" s="4"/>
      <c r="AO839" s="4"/>
      <c r="AP839" s="4"/>
    </row>
    <row r="840" ht="15.75" customHeight="1">
      <c r="AI840" s="4"/>
      <c r="AJ840" s="4"/>
      <c r="AK840" s="4"/>
      <c r="AL840" s="4"/>
      <c r="AM840" s="4"/>
      <c r="AN840" s="4"/>
      <c r="AO840" s="4"/>
      <c r="AP840" s="4"/>
    </row>
    <row r="841" ht="15.75" customHeight="1">
      <c r="AI841" s="4"/>
      <c r="AJ841" s="4"/>
      <c r="AK841" s="4"/>
      <c r="AL841" s="4"/>
      <c r="AM841" s="4"/>
      <c r="AN841" s="4"/>
      <c r="AO841" s="4"/>
      <c r="AP841" s="4"/>
    </row>
    <row r="842" ht="15.75" customHeight="1">
      <c r="AI842" s="4"/>
      <c r="AJ842" s="4"/>
      <c r="AK842" s="4"/>
      <c r="AL842" s="4"/>
      <c r="AM842" s="4"/>
      <c r="AN842" s="4"/>
      <c r="AO842" s="4"/>
      <c r="AP842" s="4"/>
    </row>
    <row r="843" ht="15.75" customHeight="1">
      <c r="AI843" s="4"/>
      <c r="AJ843" s="4"/>
      <c r="AK843" s="4"/>
      <c r="AL843" s="4"/>
      <c r="AM843" s="4"/>
      <c r="AN843" s="4"/>
      <c r="AO843" s="4"/>
      <c r="AP843" s="4"/>
    </row>
    <row r="844" ht="15.75" customHeight="1">
      <c r="AI844" s="4"/>
      <c r="AJ844" s="4"/>
      <c r="AK844" s="4"/>
      <c r="AL844" s="4"/>
      <c r="AM844" s="4"/>
      <c r="AN844" s="4"/>
      <c r="AO844" s="4"/>
      <c r="AP844" s="4"/>
    </row>
    <row r="845" ht="15.75" customHeight="1">
      <c r="AI845" s="4"/>
      <c r="AJ845" s="4"/>
      <c r="AK845" s="4"/>
      <c r="AL845" s="4"/>
      <c r="AM845" s="4"/>
      <c r="AN845" s="4"/>
      <c r="AO845" s="4"/>
      <c r="AP845" s="4"/>
    </row>
    <row r="846" ht="15.75" customHeight="1">
      <c r="AI846" s="4"/>
      <c r="AJ846" s="4"/>
      <c r="AK846" s="4"/>
      <c r="AL846" s="4"/>
      <c r="AM846" s="4"/>
      <c r="AN846" s="4"/>
      <c r="AO846" s="4"/>
      <c r="AP846" s="4"/>
    </row>
    <row r="847" ht="15.75" customHeight="1">
      <c r="AI847" s="4"/>
      <c r="AJ847" s="4"/>
      <c r="AK847" s="4"/>
      <c r="AL847" s="4"/>
      <c r="AM847" s="4"/>
      <c r="AN847" s="4"/>
      <c r="AO847" s="4"/>
      <c r="AP847" s="4"/>
    </row>
    <row r="848" ht="15.75" customHeight="1">
      <c r="AI848" s="4"/>
      <c r="AJ848" s="4"/>
      <c r="AK848" s="4"/>
      <c r="AL848" s="4"/>
      <c r="AM848" s="4"/>
      <c r="AN848" s="4"/>
      <c r="AO848" s="4"/>
      <c r="AP848" s="4"/>
    </row>
    <row r="849" ht="15.75" customHeight="1">
      <c r="AI849" s="4"/>
      <c r="AJ849" s="4"/>
      <c r="AK849" s="4"/>
      <c r="AL849" s="4"/>
      <c r="AM849" s="4"/>
      <c r="AN849" s="4"/>
      <c r="AO849" s="4"/>
      <c r="AP849" s="4"/>
    </row>
    <row r="850" ht="15.75" customHeight="1">
      <c r="AI850" s="4"/>
      <c r="AJ850" s="4"/>
      <c r="AK850" s="4"/>
      <c r="AL850" s="4"/>
      <c r="AM850" s="4"/>
      <c r="AN850" s="4"/>
      <c r="AO850" s="4"/>
      <c r="AP850" s="4"/>
    </row>
    <row r="851" ht="15.75" customHeight="1">
      <c r="AI851" s="4"/>
      <c r="AJ851" s="4"/>
      <c r="AK851" s="4"/>
      <c r="AL851" s="4"/>
      <c r="AM851" s="4"/>
      <c r="AN851" s="4"/>
      <c r="AO851" s="4"/>
      <c r="AP851" s="4"/>
    </row>
    <row r="852" ht="15.75" customHeight="1">
      <c r="AI852" s="4"/>
      <c r="AJ852" s="4"/>
      <c r="AK852" s="4"/>
      <c r="AL852" s="4"/>
      <c r="AM852" s="4"/>
      <c r="AN852" s="4"/>
      <c r="AO852" s="4"/>
      <c r="AP852" s="4"/>
    </row>
    <row r="853" ht="15.75" customHeight="1">
      <c r="AI853" s="4"/>
      <c r="AJ853" s="4"/>
      <c r="AK853" s="4"/>
      <c r="AL853" s="4"/>
      <c r="AM853" s="4"/>
      <c r="AN853" s="4"/>
      <c r="AO853" s="4"/>
      <c r="AP853" s="4"/>
    </row>
    <row r="854" ht="15.75" customHeight="1">
      <c r="AI854" s="4"/>
      <c r="AJ854" s="4"/>
      <c r="AK854" s="4"/>
      <c r="AL854" s="4"/>
      <c r="AM854" s="4"/>
      <c r="AN854" s="4"/>
      <c r="AO854" s="4"/>
      <c r="AP854" s="4"/>
    </row>
    <row r="855" ht="15.75" customHeight="1">
      <c r="AI855" s="4"/>
      <c r="AJ855" s="4"/>
      <c r="AK855" s="4"/>
      <c r="AL855" s="4"/>
      <c r="AM855" s="4"/>
      <c r="AN855" s="4"/>
      <c r="AO855" s="4"/>
      <c r="AP855" s="4"/>
    </row>
    <row r="856" ht="15.75" customHeight="1">
      <c r="AI856" s="4"/>
      <c r="AJ856" s="4"/>
      <c r="AK856" s="4"/>
      <c r="AL856" s="4"/>
      <c r="AM856" s="4"/>
      <c r="AN856" s="4"/>
      <c r="AO856" s="4"/>
      <c r="AP856" s="4"/>
    </row>
    <row r="857" ht="15.75" customHeight="1">
      <c r="AI857" s="4"/>
      <c r="AJ857" s="4"/>
      <c r="AK857" s="4"/>
      <c r="AL857" s="4"/>
      <c r="AM857" s="4"/>
      <c r="AN857" s="4"/>
      <c r="AO857" s="4"/>
      <c r="AP857" s="4"/>
    </row>
    <row r="858" ht="15.75" customHeight="1">
      <c r="AI858" s="4"/>
      <c r="AJ858" s="4"/>
      <c r="AK858" s="4"/>
      <c r="AL858" s="4"/>
      <c r="AM858" s="4"/>
      <c r="AN858" s="4"/>
      <c r="AO858" s="4"/>
      <c r="AP858" s="4"/>
    </row>
    <row r="859" ht="15.75" customHeight="1">
      <c r="AI859" s="4"/>
      <c r="AJ859" s="4"/>
      <c r="AK859" s="4"/>
      <c r="AL859" s="4"/>
      <c r="AM859" s="4"/>
      <c r="AN859" s="4"/>
      <c r="AO859" s="4"/>
      <c r="AP859" s="4"/>
    </row>
    <row r="860" ht="15.75" customHeight="1">
      <c r="AI860" s="4"/>
      <c r="AJ860" s="4"/>
      <c r="AK860" s="4"/>
      <c r="AL860" s="4"/>
      <c r="AM860" s="4"/>
      <c r="AN860" s="4"/>
      <c r="AO860" s="4"/>
      <c r="AP860" s="4"/>
    </row>
    <row r="861" ht="15.75" customHeight="1">
      <c r="AI861" s="4"/>
      <c r="AJ861" s="4"/>
      <c r="AK861" s="4"/>
      <c r="AL861" s="4"/>
      <c r="AM861" s="4"/>
      <c r="AN861" s="4"/>
      <c r="AO861" s="4"/>
      <c r="AP861" s="4"/>
    </row>
    <row r="862" ht="15.75" customHeight="1">
      <c r="AI862" s="4"/>
      <c r="AJ862" s="4"/>
      <c r="AK862" s="4"/>
      <c r="AL862" s="4"/>
      <c r="AM862" s="4"/>
      <c r="AN862" s="4"/>
      <c r="AO862" s="4"/>
      <c r="AP862" s="4"/>
    </row>
    <row r="863" ht="15.75" customHeight="1">
      <c r="AI863" s="4"/>
      <c r="AJ863" s="4"/>
      <c r="AK863" s="4"/>
      <c r="AL863" s="4"/>
      <c r="AM863" s="4"/>
      <c r="AN863" s="4"/>
      <c r="AO863" s="4"/>
      <c r="AP863" s="4"/>
    </row>
    <row r="864" ht="15.75" customHeight="1">
      <c r="AI864" s="4"/>
      <c r="AJ864" s="4"/>
      <c r="AK864" s="4"/>
      <c r="AL864" s="4"/>
      <c r="AM864" s="4"/>
      <c r="AN864" s="4"/>
      <c r="AO864" s="4"/>
      <c r="AP864" s="4"/>
    </row>
    <row r="865" ht="15.75" customHeight="1">
      <c r="AI865" s="4"/>
      <c r="AJ865" s="4"/>
      <c r="AK865" s="4"/>
      <c r="AL865" s="4"/>
      <c r="AM865" s="4"/>
      <c r="AN865" s="4"/>
      <c r="AO865" s="4"/>
      <c r="AP865" s="4"/>
    </row>
    <row r="866" ht="15.75" customHeight="1">
      <c r="AI866" s="4"/>
      <c r="AJ866" s="4"/>
      <c r="AK866" s="4"/>
      <c r="AL866" s="4"/>
      <c r="AM866" s="4"/>
      <c r="AN866" s="4"/>
      <c r="AO866" s="4"/>
      <c r="AP866" s="4"/>
    </row>
    <row r="867" ht="15.75" customHeight="1">
      <c r="AI867" s="4"/>
      <c r="AJ867" s="4"/>
      <c r="AK867" s="4"/>
      <c r="AL867" s="4"/>
      <c r="AM867" s="4"/>
      <c r="AN867" s="4"/>
      <c r="AO867" s="4"/>
      <c r="AP867" s="4"/>
    </row>
    <row r="868" ht="15.75" customHeight="1">
      <c r="AI868" s="4"/>
      <c r="AJ868" s="4"/>
      <c r="AK868" s="4"/>
      <c r="AL868" s="4"/>
      <c r="AM868" s="4"/>
      <c r="AN868" s="4"/>
      <c r="AO868" s="4"/>
      <c r="AP868" s="4"/>
    </row>
    <row r="869" ht="15.75" customHeight="1">
      <c r="AI869" s="4"/>
      <c r="AJ869" s="4"/>
      <c r="AK869" s="4"/>
      <c r="AL869" s="4"/>
      <c r="AM869" s="4"/>
      <c r="AN869" s="4"/>
      <c r="AO869" s="4"/>
      <c r="AP869" s="4"/>
    </row>
    <row r="870" ht="15.75" customHeight="1">
      <c r="AI870" s="4"/>
      <c r="AJ870" s="4"/>
      <c r="AK870" s="4"/>
      <c r="AL870" s="4"/>
      <c r="AM870" s="4"/>
      <c r="AN870" s="4"/>
      <c r="AO870" s="4"/>
      <c r="AP870" s="4"/>
    </row>
    <row r="871" ht="15.75" customHeight="1">
      <c r="AI871" s="4"/>
      <c r="AJ871" s="4"/>
      <c r="AK871" s="4"/>
      <c r="AL871" s="4"/>
      <c r="AM871" s="4"/>
      <c r="AN871" s="4"/>
      <c r="AO871" s="4"/>
      <c r="AP871" s="4"/>
    </row>
    <row r="872" ht="15.75" customHeight="1">
      <c r="AI872" s="4"/>
      <c r="AJ872" s="4"/>
      <c r="AK872" s="4"/>
      <c r="AL872" s="4"/>
      <c r="AM872" s="4"/>
      <c r="AN872" s="4"/>
      <c r="AO872" s="4"/>
      <c r="AP872" s="4"/>
    </row>
    <row r="873" ht="15.75" customHeight="1">
      <c r="AI873" s="4"/>
      <c r="AJ873" s="4"/>
      <c r="AK873" s="4"/>
      <c r="AL873" s="4"/>
      <c r="AM873" s="4"/>
      <c r="AN873" s="4"/>
      <c r="AO873" s="4"/>
      <c r="AP873" s="4"/>
    </row>
    <row r="874" ht="15.75" customHeight="1">
      <c r="AI874" s="4"/>
      <c r="AJ874" s="4"/>
      <c r="AK874" s="4"/>
      <c r="AL874" s="4"/>
      <c r="AM874" s="4"/>
      <c r="AN874" s="4"/>
      <c r="AO874" s="4"/>
      <c r="AP874" s="4"/>
    </row>
    <row r="875" ht="15.75" customHeight="1">
      <c r="AI875" s="4"/>
      <c r="AJ875" s="4"/>
      <c r="AK875" s="4"/>
      <c r="AL875" s="4"/>
      <c r="AM875" s="4"/>
      <c r="AN875" s="4"/>
      <c r="AO875" s="4"/>
      <c r="AP875" s="4"/>
    </row>
    <row r="876" ht="15.75" customHeight="1">
      <c r="AI876" s="4"/>
      <c r="AJ876" s="4"/>
      <c r="AK876" s="4"/>
      <c r="AL876" s="4"/>
      <c r="AM876" s="4"/>
      <c r="AN876" s="4"/>
      <c r="AO876" s="4"/>
      <c r="AP876" s="4"/>
    </row>
    <row r="877" ht="15.75" customHeight="1">
      <c r="AI877" s="4"/>
      <c r="AJ877" s="4"/>
      <c r="AK877" s="4"/>
      <c r="AL877" s="4"/>
      <c r="AM877" s="4"/>
      <c r="AN877" s="4"/>
      <c r="AO877" s="4"/>
      <c r="AP877" s="4"/>
    </row>
    <row r="878" ht="15.75" customHeight="1">
      <c r="AI878" s="4"/>
      <c r="AJ878" s="4"/>
      <c r="AK878" s="4"/>
      <c r="AL878" s="4"/>
      <c r="AM878" s="4"/>
      <c r="AN878" s="4"/>
      <c r="AO878" s="4"/>
      <c r="AP878" s="4"/>
    </row>
    <row r="879" ht="15.75" customHeight="1">
      <c r="AI879" s="4"/>
      <c r="AJ879" s="4"/>
      <c r="AK879" s="4"/>
      <c r="AL879" s="4"/>
      <c r="AM879" s="4"/>
      <c r="AN879" s="4"/>
      <c r="AO879" s="4"/>
      <c r="AP879" s="4"/>
    </row>
    <row r="880" ht="15.75" customHeight="1">
      <c r="AI880" s="4"/>
      <c r="AJ880" s="4"/>
      <c r="AK880" s="4"/>
      <c r="AL880" s="4"/>
      <c r="AM880" s="4"/>
      <c r="AN880" s="4"/>
      <c r="AO880" s="4"/>
      <c r="AP880" s="4"/>
    </row>
    <row r="881" ht="15.75" customHeight="1">
      <c r="AI881" s="4"/>
      <c r="AJ881" s="4"/>
      <c r="AK881" s="4"/>
      <c r="AL881" s="4"/>
      <c r="AM881" s="4"/>
      <c r="AN881" s="4"/>
      <c r="AO881" s="4"/>
      <c r="AP881" s="4"/>
    </row>
    <row r="882" ht="15.75" customHeight="1">
      <c r="AI882" s="4"/>
      <c r="AJ882" s="4"/>
      <c r="AK882" s="4"/>
      <c r="AL882" s="4"/>
      <c r="AM882" s="4"/>
      <c r="AN882" s="4"/>
      <c r="AO882" s="4"/>
      <c r="AP882" s="4"/>
    </row>
    <row r="883" ht="15.75" customHeight="1">
      <c r="AI883" s="4"/>
      <c r="AJ883" s="4"/>
      <c r="AK883" s="4"/>
      <c r="AL883" s="4"/>
      <c r="AM883" s="4"/>
      <c r="AN883" s="4"/>
      <c r="AO883" s="4"/>
      <c r="AP883" s="4"/>
    </row>
    <row r="884" ht="15.75" customHeight="1">
      <c r="AI884" s="4"/>
      <c r="AJ884" s="4"/>
      <c r="AK884" s="4"/>
      <c r="AL884" s="4"/>
      <c r="AM884" s="4"/>
      <c r="AN884" s="4"/>
      <c r="AO884" s="4"/>
      <c r="AP884" s="4"/>
    </row>
    <row r="885" ht="15.75" customHeight="1">
      <c r="AI885" s="4"/>
      <c r="AJ885" s="4"/>
      <c r="AK885" s="4"/>
      <c r="AL885" s="4"/>
      <c r="AM885" s="4"/>
      <c r="AN885" s="4"/>
      <c r="AO885" s="4"/>
      <c r="AP885" s="4"/>
    </row>
    <row r="886" ht="15.75" customHeight="1">
      <c r="AI886" s="4"/>
      <c r="AJ886" s="4"/>
      <c r="AK886" s="4"/>
      <c r="AL886" s="4"/>
      <c r="AM886" s="4"/>
      <c r="AN886" s="4"/>
      <c r="AO886" s="4"/>
      <c r="AP886" s="4"/>
    </row>
    <row r="887" ht="15.75" customHeight="1">
      <c r="AI887" s="4"/>
      <c r="AJ887" s="4"/>
      <c r="AK887" s="4"/>
      <c r="AL887" s="4"/>
      <c r="AM887" s="4"/>
      <c r="AN887" s="4"/>
      <c r="AO887" s="4"/>
      <c r="AP887" s="4"/>
    </row>
    <row r="888" ht="15.75" customHeight="1">
      <c r="AI888" s="4"/>
      <c r="AJ888" s="4"/>
      <c r="AK888" s="4"/>
      <c r="AL888" s="4"/>
      <c r="AM888" s="4"/>
      <c r="AN888" s="4"/>
      <c r="AO888" s="4"/>
      <c r="AP888" s="4"/>
    </row>
    <row r="889" ht="15.75" customHeight="1">
      <c r="AI889" s="4"/>
      <c r="AJ889" s="4"/>
      <c r="AK889" s="4"/>
      <c r="AL889" s="4"/>
      <c r="AM889" s="4"/>
      <c r="AN889" s="4"/>
      <c r="AO889" s="4"/>
      <c r="AP889" s="4"/>
    </row>
    <row r="890" ht="15.75" customHeight="1">
      <c r="AI890" s="4"/>
      <c r="AJ890" s="4"/>
      <c r="AK890" s="4"/>
      <c r="AL890" s="4"/>
      <c r="AM890" s="4"/>
      <c r="AN890" s="4"/>
      <c r="AO890" s="4"/>
      <c r="AP890" s="4"/>
    </row>
    <row r="891" ht="15.75" customHeight="1">
      <c r="AI891" s="4"/>
      <c r="AJ891" s="4"/>
      <c r="AK891" s="4"/>
      <c r="AL891" s="4"/>
      <c r="AM891" s="4"/>
      <c r="AN891" s="4"/>
      <c r="AO891" s="4"/>
      <c r="AP891" s="4"/>
    </row>
    <row r="892" ht="15.75" customHeight="1">
      <c r="AI892" s="4"/>
      <c r="AJ892" s="4"/>
      <c r="AK892" s="4"/>
      <c r="AL892" s="4"/>
      <c r="AM892" s="4"/>
      <c r="AN892" s="4"/>
      <c r="AO892" s="4"/>
      <c r="AP892" s="4"/>
    </row>
    <row r="893" ht="15.75" customHeight="1">
      <c r="AI893" s="4"/>
      <c r="AJ893" s="4"/>
      <c r="AK893" s="4"/>
      <c r="AL893" s="4"/>
      <c r="AM893" s="4"/>
      <c r="AN893" s="4"/>
      <c r="AO893" s="4"/>
      <c r="AP893" s="4"/>
    </row>
    <row r="894" ht="15.75" customHeight="1">
      <c r="AI894" s="4"/>
      <c r="AJ894" s="4"/>
      <c r="AK894" s="4"/>
      <c r="AL894" s="4"/>
      <c r="AM894" s="4"/>
      <c r="AN894" s="4"/>
      <c r="AO894" s="4"/>
      <c r="AP894" s="4"/>
    </row>
    <row r="895" ht="15.75" customHeight="1">
      <c r="AI895" s="4"/>
      <c r="AJ895" s="4"/>
      <c r="AK895" s="4"/>
      <c r="AL895" s="4"/>
      <c r="AM895" s="4"/>
      <c r="AN895" s="4"/>
      <c r="AO895" s="4"/>
      <c r="AP895" s="4"/>
    </row>
    <row r="896" ht="15.75" customHeight="1">
      <c r="AI896" s="4"/>
      <c r="AJ896" s="4"/>
      <c r="AK896" s="4"/>
      <c r="AL896" s="4"/>
      <c r="AM896" s="4"/>
      <c r="AN896" s="4"/>
      <c r="AO896" s="4"/>
      <c r="AP896" s="4"/>
    </row>
    <row r="897" ht="15.75" customHeight="1">
      <c r="AI897" s="4"/>
      <c r="AJ897" s="4"/>
      <c r="AK897" s="4"/>
      <c r="AL897" s="4"/>
      <c r="AM897" s="4"/>
      <c r="AN897" s="4"/>
      <c r="AO897" s="4"/>
      <c r="AP897" s="4"/>
    </row>
    <row r="898" ht="15.75" customHeight="1">
      <c r="AI898" s="4"/>
      <c r="AJ898" s="4"/>
      <c r="AK898" s="4"/>
      <c r="AL898" s="4"/>
      <c r="AM898" s="4"/>
      <c r="AN898" s="4"/>
      <c r="AO898" s="4"/>
      <c r="AP898" s="4"/>
    </row>
    <row r="899" ht="15.75" customHeight="1">
      <c r="AI899" s="4"/>
      <c r="AJ899" s="4"/>
      <c r="AK899" s="4"/>
      <c r="AL899" s="4"/>
      <c r="AM899" s="4"/>
      <c r="AN899" s="4"/>
      <c r="AO899" s="4"/>
      <c r="AP899" s="4"/>
    </row>
    <row r="900" ht="15.75" customHeight="1">
      <c r="AI900" s="4"/>
      <c r="AJ900" s="4"/>
      <c r="AK900" s="4"/>
      <c r="AL900" s="4"/>
      <c r="AM900" s="4"/>
      <c r="AN900" s="4"/>
      <c r="AO900" s="4"/>
      <c r="AP900" s="4"/>
    </row>
    <row r="901" ht="15.75" customHeight="1">
      <c r="AI901" s="4"/>
      <c r="AJ901" s="4"/>
      <c r="AK901" s="4"/>
      <c r="AL901" s="4"/>
      <c r="AM901" s="4"/>
      <c r="AN901" s="4"/>
      <c r="AO901" s="4"/>
      <c r="AP901" s="4"/>
    </row>
    <row r="902" ht="15.75" customHeight="1">
      <c r="AI902" s="4"/>
      <c r="AJ902" s="4"/>
      <c r="AK902" s="4"/>
      <c r="AL902" s="4"/>
      <c r="AM902" s="4"/>
      <c r="AN902" s="4"/>
      <c r="AO902" s="4"/>
      <c r="AP902" s="4"/>
    </row>
    <row r="903" ht="15.75" customHeight="1">
      <c r="AI903" s="4"/>
      <c r="AJ903" s="4"/>
      <c r="AK903" s="4"/>
      <c r="AL903" s="4"/>
      <c r="AM903" s="4"/>
      <c r="AN903" s="4"/>
      <c r="AO903" s="4"/>
      <c r="AP903" s="4"/>
    </row>
    <row r="904" ht="15.75" customHeight="1">
      <c r="AI904" s="4"/>
      <c r="AJ904" s="4"/>
      <c r="AK904" s="4"/>
      <c r="AL904" s="4"/>
      <c r="AM904" s="4"/>
      <c r="AN904" s="4"/>
      <c r="AO904" s="4"/>
      <c r="AP904" s="4"/>
    </row>
    <row r="905" ht="15.75" customHeight="1">
      <c r="AI905" s="4"/>
      <c r="AJ905" s="4"/>
      <c r="AK905" s="4"/>
      <c r="AL905" s="4"/>
      <c r="AM905" s="4"/>
      <c r="AN905" s="4"/>
      <c r="AO905" s="4"/>
      <c r="AP905" s="4"/>
    </row>
    <row r="906" ht="15.75" customHeight="1">
      <c r="AI906" s="4"/>
      <c r="AJ906" s="4"/>
      <c r="AK906" s="4"/>
      <c r="AL906" s="4"/>
      <c r="AM906" s="4"/>
      <c r="AN906" s="4"/>
      <c r="AO906" s="4"/>
      <c r="AP906" s="4"/>
    </row>
    <row r="907" ht="15.75" customHeight="1">
      <c r="AI907" s="4"/>
      <c r="AJ907" s="4"/>
      <c r="AK907" s="4"/>
      <c r="AL907" s="4"/>
      <c r="AM907" s="4"/>
      <c r="AN907" s="4"/>
      <c r="AO907" s="4"/>
      <c r="AP907" s="4"/>
    </row>
    <row r="908" ht="15.75" customHeight="1">
      <c r="AI908" s="4"/>
      <c r="AJ908" s="4"/>
      <c r="AK908" s="4"/>
      <c r="AL908" s="4"/>
      <c r="AM908" s="4"/>
      <c r="AN908" s="4"/>
      <c r="AO908" s="4"/>
      <c r="AP908" s="4"/>
    </row>
    <row r="909" ht="15.75" customHeight="1">
      <c r="AI909" s="4"/>
      <c r="AJ909" s="4"/>
      <c r="AK909" s="4"/>
      <c r="AL909" s="4"/>
      <c r="AM909" s="4"/>
      <c r="AN909" s="4"/>
      <c r="AO909" s="4"/>
      <c r="AP909" s="4"/>
    </row>
    <row r="910" ht="15.75" customHeight="1">
      <c r="AI910" s="4"/>
      <c r="AJ910" s="4"/>
      <c r="AK910" s="4"/>
      <c r="AL910" s="4"/>
      <c r="AM910" s="4"/>
      <c r="AN910" s="4"/>
      <c r="AO910" s="4"/>
      <c r="AP910" s="4"/>
    </row>
    <row r="911" ht="15.75" customHeight="1">
      <c r="AI911" s="4"/>
      <c r="AJ911" s="4"/>
      <c r="AK911" s="4"/>
      <c r="AL911" s="4"/>
      <c r="AM911" s="4"/>
      <c r="AN911" s="4"/>
      <c r="AO911" s="4"/>
      <c r="AP911" s="4"/>
    </row>
    <row r="912" ht="15.75" customHeight="1">
      <c r="AI912" s="4"/>
      <c r="AJ912" s="4"/>
      <c r="AK912" s="4"/>
      <c r="AL912" s="4"/>
      <c r="AM912" s="4"/>
      <c r="AN912" s="4"/>
      <c r="AO912" s="4"/>
      <c r="AP912" s="4"/>
    </row>
    <row r="913" ht="15.75" customHeight="1">
      <c r="AI913" s="4"/>
      <c r="AJ913" s="4"/>
      <c r="AK913" s="4"/>
      <c r="AL913" s="4"/>
      <c r="AM913" s="4"/>
      <c r="AN913" s="4"/>
      <c r="AO913" s="4"/>
      <c r="AP913" s="4"/>
    </row>
    <row r="914" ht="15.75" customHeight="1">
      <c r="AI914" s="4"/>
      <c r="AJ914" s="4"/>
      <c r="AK914" s="4"/>
      <c r="AL914" s="4"/>
      <c r="AM914" s="4"/>
      <c r="AN914" s="4"/>
      <c r="AO914" s="4"/>
      <c r="AP914" s="4"/>
    </row>
    <row r="915" ht="15.75" customHeight="1">
      <c r="AI915" s="4"/>
      <c r="AJ915" s="4"/>
      <c r="AK915" s="4"/>
      <c r="AL915" s="4"/>
      <c r="AM915" s="4"/>
      <c r="AN915" s="4"/>
      <c r="AO915" s="4"/>
      <c r="AP915" s="4"/>
    </row>
    <row r="916" ht="15.75" customHeight="1">
      <c r="AI916" s="4"/>
      <c r="AJ916" s="4"/>
      <c r="AK916" s="4"/>
      <c r="AL916" s="4"/>
      <c r="AM916" s="4"/>
      <c r="AN916" s="4"/>
      <c r="AO916" s="4"/>
      <c r="AP916" s="4"/>
    </row>
    <row r="917" ht="15.75" customHeight="1">
      <c r="AI917" s="4"/>
      <c r="AJ917" s="4"/>
      <c r="AK917" s="4"/>
      <c r="AL917" s="4"/>
      <c r="AM917" s="4"/>
      <c r="AN917" s="4"/>
      <c r="AO917" s="4"/>
      <c r="AP917" s="4"/>
    </row>
    <row r="918" ht="15.75" customHeight="1">
      <c r="AI918" s="4"/>
      <c r="AJ918" s="4"/>
      <c r="AK918" s="4"/>
      <c r="AL918" s="4"/>
      <c r="AM918" s="4"/>
      <c r="AN918" s="4"/>
      <c r="AO918" s="4"/>
      <c r="AP918" s="4"/>
    </row>
    <row r="919" ht="15.75" customHeight="1">
      <c r="AI919" s="4"/>
      <c r="AJ919" s="4"/>
      <c r="AK919" s="4"/>
      <c r="AL919" s="4"/>
      <c r="AM919" s="4"/>
      <c r="AN919" s="4"/>
      <c r="AO919" s="4"/>
      <c r="AP919" s="4"/>
    </row>
    <row r="920" ht="15.75" customHeight="1">
      <c r="AI920" s="4"/>
      <c r="AJ920" s="4"/>
      <c r="AK920" s="4"/>
      <c r="AL920" s="4"/>
      <c r="AM920" s="4"/>
      <c r="AN920" s="4"/>
      <c r="AO920" s="4"/>
      <c r="AP920" s="4"/>
    </row>
    <row r="921" ht="15.75" customHeight="1">
      <c r="AI921" s="4"/>
      <c r="AJ921" s="4"/>
      <c r="AK921" s="4"/>
      <c r="AL921" s="4"/>
      <c r="AM921" s="4"/>
      <c r="AN921" s="4"/>
      <c r="AO921" s="4"/>
      <c r="AP921" s="4"/>
    </row>
    <row r="922" ht="15.75" customHeight="1">
      <c r="AI922" s="4"/>
      <c r="AJ922" s="4"/>
      <c r="AK922" s="4"/>
      <c r="AL922" s="4"/>
      <c r="AM922" s="4"/>
      <c r="AN922" s="4"/>
      <c r="AO922" s="4"/>
      <c r="AP922" s="4"/>
    </row>
    <row r="923" ht="15.75" customHeight="1">
      <c r="AI923" s="4"/>
      <c r="AJ923" s="4"/>
      <c r="AK923" s="4"/>
      <c r="AL923" s="4"/>
      <c r="AM923" s="4"/>
      <c r="AN923" s="4"/>
      <c r="AO923" s="4"/>
      <c r="AP923" s="4"/>
    </row>
    <row r="924" ht="15.75" customHeight="1">
      <c r="AI924" s="4"/>
      <c r="AJ924" s="4"/>
      <c r="AK924" s="4"/>
      <c r="AL924" s="4"/>
      <c r="AM924" s="4"/>
      <c r="AN924" s="4"/>
      <c r="AO924" s="4"/>
      <c r="AP924" s="4"/>
    </row>
    <row r="925" ht="15.75" customHeight="1">
      <c r="AI925" s="4"/>
      <c r="AJ925" s="4"/>
      <c r="AK925" s="4"/>
      <c r="AL925" s="4"/>
      <c r="AM925" s="4"/>
      <c r="AN925" s="4"/>
      <c r="AO925" s="4"/>
      <c r="AP925" s="4"/>
    </row>
    <row r="926" ht="15.75" customHeight="1">
      <c r="AI926" s="4"/>
      <c r="AJ926" s="4"/>
      <c r="AK926" s="4"/>
      <c r="AL926" s="4"/>
      <c r="AM926" s="4"/>
      <c r="AN926" s="4"/>
      <c r="AO926" s="4"/>
      <c r="AP926" s="4"/>
    </row>
    <row r="927" ht="15.75" customHeight="1">
      <c r="AI927" s="4"/>
      <c r="AJ927" s="4"/>
      <c r="AK927" s="4"/>
      <c r="AL927" s="4"/>
      <c r="AM927" s="4"/>
      <c r="AN927" s="4"/>
      <c r="AO927" s="4"/>
      <c r="AP927" s="4"/>
    </row>
    <row r="928" ht="15.75" customHeight="1">
      <c r="AI928" s="4"/>
      <c r="AJ928" s="4"/>
      <c r="AK928" s="4"/>
      <c r="AL928" s="4"/>
      <c r="AM928" s="4"/>
      <c r="AN928" s="4"/>
      <c r="AO928" s="4"/>
      <c r="AP928" s="4"/>
    </row>
    <row r="929" ht="15.75" customHeight="1">
      <c r="AI929" s="4"/>
      <c r="AJ929" s="4"/>
      <c r="AK929" s="4"/>
      <c r="AL929" s="4"/>
      <c r="AM929" s="4"/>
      <c r="AN929" s="4"/>
      <c r="AO929" s="4"/>
      <c r="AP929" s="4"/>
    </row>
    <row r="930" ht="15.75" customHeight="1">
      <c r="AI930" s="4"/>
      <c r="AJ930" s="4"/>
      <c r="AK930" s="4"/>
      <c r="AL930" s="4"/>
      <c r="AM930" s="4"/>
      <c r="AN930" s="4"/>
      <c r="AO930" s="4"/>
      <c r="AP930" s="4"/>
    </row>
    <row r="931" ht="15.75" customHeight="1">
      <c r="AI931" s="4"/>
      <c r="AJ931" s="4"/>
      <c r="AK931" s="4"/>
      <c r="AL931" s="4"/>
      <c r="AM931" s="4"/>
      <c r="AN931" s="4"/>
      <c r="AO931" s="4"/>
      <c r="AP931" s="4"/>
    </row>
    <row r="932" ht="15.75" customHeight="1">
      <c r="AI932" s="4"/>
      <c r="AJ932" s="4"/>
      <c r="AK932" s="4"/>
      <c r="AL932" s="4"/>
      <c r="AM932" s="4"/>
      <c r="AN932" s="4"/>
      <c r="AO932" s="4"/>
      <c r="AP932" s="4"/>
    </row>
    <row r="933" ht="15.75" customHeight="1">
      <c r="AI933" s="4"/>
      <c r="AJ933" s="4"/>
      <c r="AK933" s="4"/>
      <c r="AL933" s="4"/>
      <c r="AM933" s="4"/>
      <c r="AN933" s="4"/>
      <c r="AO933" s="4"/>
      <c r="AP933" s="4"/>
    </row>
    <row r="934" ht="15.75" customHeight="1">
      <c r="AI934" s="4"/>
      <c r="AJ934" s="4"/>
      <c r="AK934" s="4"/>
      <c r="AL934" s="4"/>
      <c r="AM934" s="4"/>
      <c r="AN934" s="4"/>
      <c r="AO934" s="4"/>
      <c r="AP934" s="4"/>
    </row>
    <row r="935" ht="15.75" customHeight="1">
      <c r="AI935" s="4"/>
      <c r="AJ935" s="4"/>
      <c r="AK935" s="4"/>
      <c r="AL935" s="4"/>
      <c r="AM935" s="4"/>
      <c r="AN935" s="4"/>
      <c r="AO935" s="4"/>
      <c r="AP935" s="4"/>
    </row>
    <row r="936" ht="15.75" customHeight="1">
      <c r="AI936" s="4"/>
      <c r="AJ936" s="4"/>
      <c r="AK936" s="4"/>
      <c r="AL936" s="4"/>
      <c r="AM936" s="4"/>
      <c r="AN936" s="4"/>
      <c r="AO936" s="4"/>
      <c r="AP936" s="4"/>
    </row>
    <row r="937" ht="15.75" customHeight="1">
      <c r="AI937" s="4"/>
      <c r="AJ937" s="4"/>
      <c r="AK937" s="4"/>
      <c r="AL937" s="4"/>
      <c r="AM937" s="4"/>
      <c r="AN937" s="4"/>
      <c r="AO937" s="4"/>
      <c r="AP937" s="4"/>
    </row>
    <row r="938" ht="15.75" customHeight="1">
      <c r="AI938" s="4"/>
      <c r="AJ938" s="4"/>
      <c r="AK938" s="4"/>
      <c r="AL938" s="4"/>
      <c r="AM938" s="4"/>
      <c r="AN938" s="4"/>
      <c r="AO938" s="4"/>
      <c r="AP938" s="4"/>
    </row>
    <row r="939" ht="15.75" customHeight="1">
      <c r="AI939" s="4"/>
      <c r="AJ939" s="4"/>
      <c r="AK939" s="4"/>
      <c r="AL939" s="4"/>
      <c r="AM939" s="4"/>
      <c r="AN939" s="4"/>
      <c r="AO939" s="4"/>
      <c r="AP939" s="4"/>
    </row>
    <row r="940" ht="15.75" customHeight="1">
      <c r="AI940" s="4"/>
      <c r="AJ940" s="4"/>
      <c r="AK940" s="4"/>
      <c r="AL940" s="4"/>
      <c r="AM940" s="4"/>
      <c r="AN940" s="4"/>
      <c r="AO940" s="4"/>
      <c r="AP940" s="4"/>
    </row>
    <row r="941" ht="15.75" customHeight="1">
      <c r="AI941" s="4"/>
      <c r="AJ941" s="4"/>
      <c r="AK941" s="4"/>
      <c r="AL941" s="4"/>
      <c r="AM941" s="4"/>
      <c r="AN941" s="4"/>
      <c r="AO941" s="4"/>
      <c r="AP941" s="4"/>
    </row>
    <row r="942" ht="15.75" customHeight="1">
      <c r="AI942" s="4"/>
      <c r="AJ942" s="4"/>
      <c r="AK942" s="4"/>
      <c r="AL942" s="4"/>
      <c r="AM942" s="4"/>
      <c r="AN942" s="4"/>
      <c r="AO942" s="4"/>
      <c r="AP942" s="4"/>
    </row>
    <row r="943" ht="15.75" customHeight="1">
      <c r="AI943" s="4"/>
      <c r="AJ943" s="4"/>
      <c r="AK943" s="4"/>
      <c r="AL943" s="4"/>
      <c r="AM943" s="4"/>
      <c r="AN943" s="4"/>
      <c r="AO943" s="4"/>
      <c r="AP943" s="4"/>
    </row>
    <row r="944" ht="15.75" customHeight="1">
      <c r="AI944" s="4"/>
      <c r="AJ944" s="4"/>
      <c r="AK944" s="4"/>
      <c r="AL944" s="4"/>
      <c r="AM944" s="4"/>
      <c r="AN944" s="4"/>
      <c r="AO944" s="4"/>
      <c r="AP944" s="4"/>
    </row>
    <row r="945" ht="15.75" customHeight="1">
      <c r="AI945" s="4"/>
      <c r="AJ945" s="4"/>
      <c r="AK945" s="4"/>
      <c r="AL945" s="4"/>
      <c r="AM945" s="4"/>
      <c r="AN945" s="4"/>
      <c r="AO945" s="4"/>
      <c r="AP945" s="4"/>
    </row>
    <row r="946" ht="15.75" customHeight="1">
      <c r="AI946" s="4"/>
      <c r="AJ946" s="4"/>
      <c r="AK946" s="4"/>
      <c r="AL946" s="4"/>
      <c r="AM946" s="4"/>
      <c r="AN946" s="4"/>
      <c r="AO946" s="4"/>
      <c r="AP946" s="4"/>
    </row>
    <row r="947" ht="15.75" customHeight="1">
      <c r="AI947" s="4"/>
      <c r="AJ947" s="4"/>
      <c r="AK947" s="4"/>
      <c r="AL947" s="4"/>
      <c r="AM947" s="4"/>
      <c r="AN947" s="4"/>
      <c r="AO947" s="4"/>
      <c r="AP947" s="4"/>
    </row>
    <row r="948" ht="15.75" customHeight="1">
      <c r="AI948" s="4"/>
      <c r="AJ948" s="4"/>
      <c r="AK948" s="4"/>
      <c r="AL948" s="4"/>
      <c r="AM948" s="4"/>
      <c r="AN948" s="4"/>
      <c r="AO948" s="4"/>
      <c r="AP948" s="4"/>
    </row>
    <row r="949" ht="15.75" customHeight="1">
      <c r="AI949" s="4"/>
      <c r="AJ949" s="4"/>
      <c r="AK949" s="4"/>
      <c r="AL949" s="4"/>
      <c r="AM949" s="4"/>
      <c r="AN949" s="4"/>
      <c r="AO949" s="4"/>
      <c r="AP949" s="4"/>
    </row>
    <row r="950" ht="15.75" customHeight="1">
      <c r="AI950" s="4"/>
      <c r="AJ950" s="4"/>
      <c r="AK950" s="4"/>
      <c r="AL950" s="4"/>
      <c r="AM950" s="4"/>
      <c r="AN950" s="4"/>
      <c r="AO950" s="4"/>
      <c r="AP950" s="4"/>
    </row>
    <row r="951" ht="15.75" customHeight="1">
      <c r="AI951" s="4"/>
      <c r="AJ951" s="4"/>
      <c r="AK951" s="4"/>
      <c r="AL951" s="4"/>
      <c r="AM951" s="4"/>
      <c r="AN951" s="4"/>
      <c r="AO951" s="4"/>
      <c r="AP951" s="4"/>
    </row>
    <row r="952" ht="15.75" customHeight="1">
      <c r="AI952" s="4"/>
      <c r="AJ952" s="4"/>
      <c r="AK952" s="4"/>
      <c r="AL952" s="4"/>
      <c r="AM952" s="4"/>
      <c r="AN952" s="4"/>
      <c r="AO952" s="4"/>
      <c r="AP952" s="4"/>
    </row>
    <row r="953" ht="15.75" customHeight="1">
      <c r="AI953" s="4"/>
      <c r="AJ953" s="4"/>
      <c r="AK953" s="4"/>
      <c r="AL953" s="4"/>
      <c r="AM953" s="4"/>
      <c r="AN953" s="4"/>
      <c r="AO953" s="4"/>
      <c r="AP953" s="4"/>
    </row>
    <row r="954" ht="15.75" customHeight="1">
      <c r="AI954" s="4"/>
      <c r="AJ954" s="4"/>
      <c r="AK954" s="4"/>
      <c r="AL954" s="4"/>
      <c r="AM954" s="4"/>
      <c r="AN954" s="4"/>
      <c r="AO954" s="4"/>
      <c r="AP954" s="4"/>
    </row>
    <row r="955" ht="15.75" customHeight="1">
      <c r="AI955" s="4"/>
      <c r="AJ955" s="4"/>
      <c r="AK955" s="4"/>
      <c r="AL955" s="4"/>
      <c r="AM955" s="4"/>
      <c r="AN955" s="4"/>
      <c r="AO955" s="4"/>
      <c r="AP955" s="4"/>
    </row>
    <row r="956" ht="15.75" customHeight="1">
      <c r="AI956" s="4"/>
      <c r="AJ956" s="4"/>
      <c r="AK956" s="4"/>
      <c r="AL956" s="4"/>
      <c r="AM956" s="4"/>
      <c r="AN956" s="4"/>
      <c r="AO956" s="4"/>
      <c r="AP956" s="4"/>
    </row>
    <row r="957" ht="15.75" customHeight="1">
      <c r="AI957" s="4"/>
      <c r="AJ957" s="4"/>
      <c r="AK957" s="4"/>
      <c r="AL957" s="4"/>
      <c r="AM957" s="4"/>
      <c r="AN957" s="4"/>
      <c r="AO957" s="4"/>
      <c r="AP957" s="4"/>
    </row>
    <row r="958" ht="15.75" customHeight="1">
      <c r="AI958" s="4"/>
      <c r="AJ958" s="4"/>
      <c r="AK958" s="4"/>
      <c r="AL958" s="4"/>
      <c r="AM958" s="4"/>
      <c r="AN958" s="4"/>
      <c r="AO958" s="4"/>
      <c r="AP958" s="4"/>
    </row>
    <row r="959" ht="15.75" customHeight="1">
      <c r="AI959" s="4"/>
      <c r="AJ959" s="4"/>
      <c r="AK959" s="4"/>
      <c r="AL959" s="4"/>
      <c r="AM959" s="4"/>
      <c r="AN959" s="4"/>
      <c r="AO959" s="4"/>
      <c r="AP959" s="4"/>
    </row>
    <row r="960" ht="15.75" customHeight="1">
      <c r="AI960" s="4"/>
      <c r="AJ960" s="4"/>
      <c r="AK960" s="4"/>
      <c r="AL960" s="4"/>
      <c r="AM960" s="4"/>
      <c r="AN960" s="4"/>
      <c r="AO960" s="4"/>
      <c r="AP960" s="4"/>
    </row>
    <row r="961" ht="15.75" customHeight="1">
      <c r="AI961" s="4"/>
      <c r="AJ961" s="4"/>
      <c r="AK961" s="4"/>
      <c r="AL961" s="4"/>
      <c r="AM961" s="4"/>
      <c r="AN961" s="4"/>
      <c r="AO961" s="4"/>
      <c r="AP961" s="4"/>
    </row>
    <row r="962" ht="15.75" customHeight="1">
      <c r="AI962" s="4"/>
      <c r="AJ962" s="4"/>
      <c r="AK962" s="4"/>
      <c r="AL962" s="4"/>
      <c r="AM962" s="4"/>
      <c r="AN962" s="4"/>
      <c r="AO962" s="4"/>
      <c r="AP962" s="4"/>
    </row>
    <row r="963" ht="15.75" customHeight="1">
      <c r="AI963" s="4"/>
      <c r="AJ963" s="4"/>
      <c r="AK963" s="4"/>
      <c r="AL963" s="4"/>
      <c r="AM963" s="4"/>
      <c r="AN963" s="4"/>
      <c r="AO963" s="4"/>
      <c r="AP963" s="4"/>
    </row>
    <row r="964" ht="15.75" customHeight="1">
      <c r="AI964" s="4"/>
      <c r="AJ964" s="4"/>
      <c r="AK964" s="4"/>
      <c r="AL964" s="4"/>
      <c r="AM964" s="4"/>
      <c r="AN964" s="4"/>
      <c r="AO964" s="4"/>
      <c r="AP964" s="4"/>
    </row>
    <row r="965" ht="15.75" customHeight="1">
      <c r="AI965" s="4"/>
      <c r="AJ965" s="4"/>
      <c r="AK965" s="4"/>
      <c r="AL965" s="4"/>
      <c r="AM965" s="4"/>
      <c r="AN965" s="4"/>
      <c r="AO965" s="4"/>
      <c r="AP965" s="4"/>
    </row>
    <row r="966" ht="15.75" customHeight="1">
      <c r="AI966" s="4"/>
      <c r="AJ966" s="4"/>
      <c r="AK966" s="4"/>
      <c r="AL966" s="4"/>
      <c r="AM966" s="4"/>
      <c r="AN966" s="4"/>
      <c r="AO966" s="4"/>
      <c r="AP966" s="4"/>
    </row>
    <row r="967" ht="15.75" customHeight="1">
      <c r="AI967" s="4"/>
      <c r="AJ967" s="4"/>
      <c r="AK967" s="4"/>
      <c r="AL967" s="4"/>
      <c r="AM967" s="4"/>
      <c r="AN967" s="4"/>
      <c r="AO967" s="4"/>
      <c r="AP967" s="4"/>
    </row>
    <row r="968" ht="15.75" customHeight="1">
      <c r="AI968" s="4"/>
      <c r="AJ968" s="4"/>
      <c r="AK968" s="4"/>
      <c r="AL968" s="4"/>
      <c r="AM968" s="4"/>
      <c r="AN968" s="4"/>
      <c r="AO968" s="4"/>
      <c r="AP968" s="4"/>
    </row>
    <row r="969" ht="15.75" customHeight="1">
      <c r="AI969" s="4"/>
      <c r="AJ969" s="4"/>
      <c r="AK969" s="4"/>
      <c r="AL969" s="4"/>
      <c r="AM969" s="4"/>
      <c r="AN969" s="4"/>
      <c r="AO969" s="4"/>
      <c r="AP969" s="4"/>
    </row>
    <row r="970" ht="15.75" customHeight="1">
      <c r="AI970" s="4"/>
      <c r="AJ970" s="4"/>
      <c r="AK970" s="4"/>
      <c r="AL970" s="4"/>
      <c r="AM970" s="4"/>
      <c r="AN970" s="4"/>
      <c r="AO970" s="4"/>
      <c r="AP970" s="4"/>
    </row>
    <row r="971" ht="15.75" customHeight="1">
      <c r="AI971" s="4"/>
      <c r="AJ971" s="4"/>
      <c r="AK971" s="4"/>
      <c r="AL971" s="4"/>
      <c r="AM971" s="4"/>
      <c r="AN971" s="4"/>
      <c r="AO971" s="4"/>
      <c r="AP971" s="4"/>
    </row>
    <row r="972" ht="15.75" customHeight="1">
      <c r="AI972" s="4"/>
      <c r="AJ972" s="4"/>
      <c r="AK972" s="4"/>
      <c r="AL972" s="4"/>
      <c r="AM972" s="4"/>
      <c r="AN972" s="4"/>
      <c r="AO972" s="4"/>
      <c r="AP972" s="4"/>
    </row>
    <row r="973" ht="15.75" customHeight="1">
      <c r="AI973" s="4"/>
      <c r="AJ973" s="4"/>
      <c r="AK973" s="4"/>
      <c r="AL973" s="4"/>
      <c r="AM973" s="4"/>
      <c r="AN973" s="4"/>
      <c r="AO973" s="4"/>
      <c r="AP973" s="4"/>
    </row>
    <row r="974" ht="15.75" customHeight="1">
      <c r="AI974" s="4"/>
      <c r="AJ974" s="4"/>
      <c r="AK974" s="4"/>
      <c r="AL974" s="4"/>
      <c r="AM974" s="4"/>
      <c r="AN974" s="4"/>
      <c r="AO974" s="4"/>
      <c r="AP974" s="4"/>
    </row>
    <row r="975" ht="15.75" customHeight="1">
      <c r="AI975" s="4"/>
      <c r="AJ975" s="4"/>
      <c r="AK975" s="4"/>
      <c r="AL975" s="4"/>
      <c r="AM975" s="4"/>
      <c r="AN975" s="4"/>
      <c r="AO975" s="4"/>
      <c r="AP975" s="4"/>
    </row>
    <row r="976" ht="15.75" customHeight="1">
      <c r="AI976" s="4"/>
      <c r="AJ976" s="4"/>
      <c r="AK976" s="4"/>
      <c r="AL976" s="4"/>
      <c r="AM976" s="4"/>
      <c r="AN976" s="4"/>
      <c r="AO976" s="4"/>
      <c r="AP976" s="4"/>
    </row>
    <row r="977" ht="15.75" customHeight="1">
      <c r="AI977" s="4"/>
      <c r="AJ977" s="4"/>
      <c r="AK977" s="4"/>
      <c r="AL977" s="4"/>
      <c r="AM977" s="4"/>
      <c r="AN977" s="4"/>
      <c r="AO977" s="4"/>
      <c r="AP977" s="4"/>
    </row>
    <row r="978" ht="15.75" customHeight="1">
      <c r="AI978" s="4"/>
      <c r="AJ978" s="4"/>
      <c r="AK978" s="4"/>
      <c r="AL978" s="4"/>
      <c r="AM978" s="4"/>
      <c r="AN978" s="4"/>
      <c r="AO978" s="4"/>
      <c r="AP978" s="4"/>
    </row>
    <row r="979" ht="15.75" customHeight="1">
      <c r="AI979" s="4"/>
      <c r="AJ979" s="4"/>
      <c r="AK979" s="4"/>
      <c r="AL979" s="4"/>
      <c r="AM979" s="4"/>
      <c r="AN979" s="4"/>
      <c r="AO979" s="4"/>
      <c r="AP979" s="4"/>
    </row>
    <row r="980" ht="15.75" customHeight="1">
      <c r="AI980" s="4"/>
      <c r="AJ980" s="4"/>
      <c r="AK980" s="4"/>
      <c r="AL980" s="4"/>
      <c r="AM980" s="4"/>
      <c r="AN980" s="4"/>
      <c r="AO980" s="4"/>
      <c r="AP980" s="4"/>
    </row>
    <row r="981" ht="15.75" customHeight="1">
      <c r="AI981" s="4"/>
      <c r="AJ981" s="4"/>
      <c r="AK981" s="4"/>
      <c r="AL981" s="4"/>
      <c r="AM981" s="4"/>
      <c r="AN981" s="4"/>
      <c r="AO981" s="4"/>
      <c r="AP981" s="4"/>
    </row>
    <row r="982" ht="15.75" customHeight="1">
      <c r="AI982" s="4"/>
      <c r="AJ982" s="4"/>
      <c r="AK982" s="4"/>
      <c r="AL982" s="4"/>
      <c r="AM982" s="4"/>
      <c r="AN982" s="4"/>
      <c r="AO982" s="4"/>
      <c r="AP982" s="4"/>
    </row>
    <row r="983" ht="15.75" customHeight="1">
      <c r="AI983" s="4"/>
      <c r="AJ983" s="4"/>
      <c r="AK983" s="4"/>
      <c r="AL983" s="4"/>
      <c r="AM983" s="4"/>
      <c r="AN983" s="4"/>
      <c r="AO983" s="4"/>
      <c r="AP983" s="4"/>
    </row>
    <row r="984" ht="15.75" customHeight="1">
      <c r="AI984" s="4"/>
      <c r="AJ984" s="4"/>
      <c r="AK984" s="4"/>
      <c r="AL984" s="4"/>
      <c r="AM984" s="4"/>
      <c r="AN984" s="4"/>
      <c r="AO984" s="4"/>
      <c r="AP984" s="4"/>
    </row>
    <row r="985" ht="15.75" customHeight="1">
      <c r="AI985" s="4"/>
      <c r="AJ985" s="4"/>
      <c r="AK985" s="4"/>
      <c r="AL985" s="4"/>
      <c r="AM985" s="4"/>
      <c r="AN985" s="4"/>
      <c r="AO985" s="4"/>
      <c r="AP985" s="4"/>
    </row>
    <row r="986" ht="15.75" customHeight="1">
      <c r="AI986" s="4"/>
      <c r="AJ986" s="4"/>
      <c r="AK986" s="4"/>
      <c r="AL986" s="4"/>
      <c r="AM986" s="4"/>
      <c r="AN986" s="4"/>
      <c r="AO986" s="4"/>
      <c r="AP986" s="4"/>
    </row>
    <row r="987" ht="15.75" customHeight="1">
      <c r="AI987" s="4"/>
      <c r="AJ987" s="4"/>
      <c r="AK987" s="4"/>
      <c r="AL987" s="4"/>
      <c r="AM987" s="4"/>
      <c r="AN987" s="4"/>
      <c r="AO987" s="4"/>
      <c r="AP987" s="4"/>
    </row>
    <row r="988" ht="15.75" customHeight="1">
      <c r="AI988" s="4"/>
      <c r="AJ988" s="4"/>
      <c r="AK988" s="4"/>
      <c r="AL988" s="4"/>
      <c r="AM988" s="4"/>
      <c r="AN988" s="4"/>
      <c r="AO988" s="4"/>
      <c r="AP988" s="4"/>
    </row>
    <row r="989" ht="15.75" customHeight="1">
      <c r="AI989" s="4"/>
      <c r="AJ989" s="4"/>
      <c r="AK989" s="4"/>
      <c r="AL989" s="4"/>
      <c r="AM989" s="4"/>
      <c r="AN989" s="4"/>
      <c r="AO989" s="4"/>
      <c r="AP989" s="4"/>
    </row>
    <row r="990" ht="15.75" customHeight="1">
      <c r="AI990" s="4"/>
      <c r="AJ990" s="4"/>
      <c r="AK990" s="4"/>
      <c r="AL990" s="4"/>
      <c r="AM990" s="4"/>
      <c r="AN990" s="4"/>
      <c r="AO990" s="4"/>
      <c r="AP990" s="4"/>
    </row>
    <row r="991" ht="15.75" customHeight="1">
      <c r="AI991" s="4"/>
      <c r="AJ991" s="4"/>
      <c r="AK991" s="4"/>
      <c r="AL991" s="4"/>
      <c r="AM991" s="4"/>
      <c r="AN991" s="4"/>
      <c r="AO991" s="4"/>
      <c r="AP991" s="4"/>
    </row>
    <row r="992" ht="15.75" customHeight="1">
      <c r="AI992" s="4"/>
      <c r="AJ992" s="4"/>
      <c r="AK992" s="4"/>
      <c r="AL992" s="4"/>
      <c r="AM992" s="4"/>
      <c r="AN992" s="4"/>
      <c r="AO992" s="4"/>
      <c r="AP992" s="4"/>
    </row>
    <row r="993" ht="15.75" customHeight="1">
      <c r="AI993" s="4"/>
      <c r="AJ993" s="4"/>
      <c r="AK993" s="4"/>
      <c r="AL993" s="4"/>
      <c r="AM993" s="4"/>
      <c r="AN993" s="4"/>
      <c r="AO993" s="4"/>
      <c r="AP993" s="4"/>
    </row>
    <row r="994" ht="15.75" customHeight="1">
      <c r="AI994" s="4"/>
      <c r="AJ994" s="4"/>
      <c r="AK994" s="4"/>
      <c r="AL994" s="4"/>
      <c r="AM994" s="4"/>
      <c r="AN994" s="4"/>
      <c r="AO994" s="4"/>
      <c r="AP994" s="4"/>
    </row>
    <row r="995" ht="15.75" customHeight="1">
      <c r="AI995" s="4"/>
      <c r="AJ995" s="4"/>
      <c r="AK995" s="4"/>
      <c r="AL995" s="4"/>
      <c r="AM995" s="4"/>
      <c r="AN995" s="4"/>
      <c r="AO995" s="4"/>
      <c r="AP995" s="4"/>
    </row>
    <row r="996" ht="15.75" customHeight="1">
      <c r="AI996" s="4"/>
      <c r="AJ996" s="4"/>
      <c r="AK996" s="4"/>
      <c r="AL996" s="4"/>
      <c r="AM996" s="4"/>
      <c r="AN996" s="4"/>
      <c r="AO996" s="4"/>
      <c r="AP996" s="4"/>
    </row>
  </sheetData>
  <mergeCells count="41">
    <mergeCell ref="A4:Z4"/>
    <mergeCell ref="A5:A6"/>
    <mergeCell ref="B5:B6"/>
    <mergeCell ref="C5:H5"/>
    <mergeCell ref="I5:N5"/>
    <mergeCell ref="O5:T5"/>
    <mergeCell ref="U5:Z5"/>
    <mergeCell ref="K30:R30"/>
    <mergeCell ref="S30:Z30"/>
    <mergeCell ref="AA30:AH30"/>
    <mergeCell ref="A7:A13"/>
    <mergeCell ref="A14:A19"/>
    <mergeCell ref="A20:A25"/>
    <mergeCell ref="A29:Z29"/>
    <mergeCell ref="A30:A31"/>
    <mergeCell ref="B30:B31"/>
    <mergeCell ref="C30:J30"/>
    <mergeCell ref="G54:K54"/>
    <mergeCell ref="M54:R54"/>
    <mergeCell ref="A32:A38"/>
    <mergeCell ref="A39:A44"/>
    <mergeCell ref="A45:A50"/>
    <mergeCell ref="B53:E53"/>
    <mergeCell ref="G53:J53"/>
    <mergeCell ref="M53:P53"/>
    <mergeCell ref="B54:E54"/>
    <mergeCell ref="G72:K72"/>
    <mergeCell ref="M72:P72"/>
    <mergeCell ref="B78:E78"/>
    <mergeCell ref="G78:K78"/>
    <mergeCell ref="M78:P78"/>
    <mergeCell ref="B84:E84"/>
    <mergeCell ref="G84:K84"/>
    <mergeCell ref="M84:P84"/>
    <mergeCell ref="B60:E60"/>
    <mergeCell ref="G60:K60"/>
    <mergeCell ref="M60:R60"/>
    <mergeCell ref="B66:E66"/>
    <mergeCell ref="G66:K66"/>
    <mergeCell ref="M66:P66"/>
    <mergeCell ref="B72:E7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11.5"/>
    <col customWidth="1" min="2" max="3" width="12.38"/>
    <col customWidth="1" min="4" max="4" width="11.75"/>
    <col customWidth="1" min="5" max="5" width="11.25"/>
    <col customWidth="1" min="6" max="6" width="11.5"/>
    <col customWidth="1" min="7" max="7" width="10.75"/>
    <col customWidth="1" min="8" max="8" width="13.75"/>
    <col customWidth="1" min="9" max="10" width="9.13"/>
    <col customWidth="1" min="11" max="12" width="12.38"/>
    <col customWidth="1" min="13" max="13" width="12.5"/>
    <col customWidth="1" min="14" max="14" width="3.25"/>
    <col customWidth="1" min="15" max="15" width="10.63"/>
    <col customWidth="1" min="16" max="22" width="12.38"/>
    <col customWidth="1" min="23" max="23" width="13.0"/>
    <col customWidth="1" min="24" max="24" width="3.25"/>
    <col customWidth="1" min="25" max="25" width="8.0"/>
    <col customWidth="1" min="26" max="27" width="9.38"/>
    <col customWidth="1" min="28" max="28" width="9.88"/>
    <col customWidth="1" min="29" max="29" width="12.0"/>
    <col customWidth="1" min="30" max="30" width="11.63"/>
  </cols>
  <sheetData>
    <row r="1" ht="59.25" customHeight="1">
      <c r="A1" s="124"/>
      <c r="B1" s="125" t="s">
        <v>85</v>
      </c>
      <c r="C1" s="125" t="s">
        <v>87</v>
      </c>
      <c r="D1" s="125" t="s">
        <v>88</v>
      </c>
      <c r="E1" s="125" t="s">
        <v>89</v>
      </c>
      <c r="F1" s="125" t="s">
        <v>90</v>
      </c>
      <c r="G1" s="125" t="s">
        <v>91</v>
      </c>
      <c r="H1" s="125" t="s">
        <v>92</v>
      </c>
      <c r="I1" s="125" t="s">
        <v>93</v>
      </c>
      <c r="J1" s="126" t="s">
        <v>94</v>
      </c>
      <c r="K1" s="127" t="s">
        <v>96</v>
      </c>
      <c r="L1" s="126" t="s">
        <v>97</v>
      </c>
      <c r="M1" s="127" t="s">
        <v>98</v>
      </c>
      <c r="N1" s="16"/>
      <c r="O1" s="125" t="s">
        <v>99</v>
      </c>
      <c r="P1" s="125" t="s">
        <v>100</v>
      </c>
      <c r="Q1" s="125" t="s">
        <v>101</v>
      </c>
      <c r="R1" s="125" t="s">
        <v>102</v>
      </c>
      <c r="S1" s="125" t="s">
        <v>103</v>
      </c>
      <c r="T1" s="125" t="s">
        <v>104</v>
      </c>
      <c r="U1" s="125" t="s">
        <v>105</v>
      </c>
      <c r="V1" s="125" t="s">
        <v>107</v>
      </c>
      <c r="W1" s="125" t="s">
        <v>108</v>
      </c>
      <c r="X1" s="16"/>
      <c r="Y1" s="125" t="s">
        <v>109</v>
      </c>
      <c r="Z1" s="125" t="s">
        <v>110</v>
      </c>
      <c r="AA1" s="125" t="s">
        <v>111</v>
      </c>
      <c r="AB1" s="125" t="s">
        <v>112</v>
      </c>
      <c r="AC1" s="125" t="s">
        <v>113</v>
      </c>
      <c r="AD1" s="125" t="s">
        <v>114</v>
      </c>
    </row>
    <row r="2">
      <c r="A2" s="130" t="s">
        <v>115</v>
      </c>
      <c r="B2" s="131">
        <v>3.748</v>
      </c>
      <c r="C2" s="131">
        <v>3.3211</v>
      </c>
      <c r="D2" s="132">
        <v>1.7007</v>
      </c>
      <c r="E2" s="132">
        <v>1.502</v>
      </c>
      <c r="F2" s="132">
        <v>1.5197</v>
      </c>
      <c r="G2" s="132">
        <v>3.6066</v>
      </c>
      <c r="H2" s="132">
        <v>2.0072</v>
      </c>
      <c r="I2" s="134">
        <v>1.9132</v>
      </c>
      <c r="J2" s="135">
        <v>2.09</v>
      </c>
      <c r="K2" s="138">
        <f t="shared" ref="K2:K16" si="1">I2-J2</f>
        <v>-0.1768</v>
      </c>
      <c r="L2" s="139">
        <v>1.15</v>
      </c>
      <c r="M2" s="139">
        <f t="shared" ref="M2:M8" si="2">I2-L2</f>
        <v>0.7632</v>
      </c>
      <c r="N2" s="16"/>
      <c r="O2" s="142" t="s">
        <v>117</v>
      </c>
      <c r="P2" s="143">
        <v>1.15</v>
      </c>
      <c r="Q2" s="143">
        <v>4.45</v>
      </c>
      <c r="R2" s="143">
        <v>4.0</v>
      </c>
      <c r="S2" s="143">
        <v>0.45</v>
      </c>
      <c r="T2" s="143">
        <v>0.55</v>
      </c>
      <c r="U2" s="143">
        <v>0.4</v>
      </c>
      <c r="V2" s="143">
        <v>4.15</v>
      </c>
      <c r="W2" s="143">
        <v>1.05</v>
      </c>
      <c r="X2" s="16"/>
      <c r="Y2" s="145">
        <v>152.0</v>
      </c>
      <c r="Z2" s="145">
        <v>9.0</v>
      </c>
      <c r="AA2" s="150">
        <f t="shared" ref="AA2:AA16" si="3">Z2/Y2</f>
        <v>0.05921052632</v>
      </c>
      <c r="AB2" s="145">
        <v>2.0</v>
      </c>
      <c r="AC2" s="145">
        <v>2.0</v>
      </c>
      <c r="AD2" s="150">
        <f t="shared" ref="AD2:AD16" si="4">AC2/AB2</f>
        <v>1</v>
      </c>
    </row>
    <row r="3">
      <c r="A3" s="157" t="s">
        <v>77</v>
      </c>
      <c r="B3" s="131">
        <v>4.5362</v>
      </c>
      <c r="C3" s="131">
        <v>2.667</v>
      </c>
      <c r="D3" s="132">
        <v>3.44</v>
      </c>
      <c r="E3" s="132">
        <v>2.0449</v>
      </c>
      <c r="F3" s="132">
        <v>2.4211</v>
      </c>
      <c r="G3" s="132">
        <v>3.3892</v>
      </c>
      <c r="H3" s="132">
        <v>3.8816</v>
      </c>
      <c r="I3" s="134">
        <v>2.66</v>
      </c>
      <c r="J3" s="135">
        <v>2.8</v>
      </c>
      <c r="K3" s="138">
        <f t="shared" si="1"/>
        <v>-0.14</v>
      </c>
      <c r="L3" s="139">
        <v>1.9608</v>
      </c>
      <c r="M3" s="139">
        <f t="shared" si="2"/>
        <v>0.6992</v>
      </c>
      <c r="N3" s="16"/>
      <c r="O3" s="142" t="s">
        <v>117</v>
      </c>
      <c r="P3" s="143">
        <v>0.656</v>
      </c>
      <c r="Q3" s="143">
        <v>0.9786</v>
      </c>
      <c r="R3" s="161">
        <v>-0.4747</v>
      </c>
      <c r="S3" s="143">
        <v>1.4343</v>
      </c>
      <c r="T3" s="143">
        <v>0.4639</v>
      </c>
      <c r="U3" s="143">
        <v>0.7524</v>
      </c>
      <c r="V3" s="143">
        <v>0.0988</v>
      </c>
      <c r="W3" s="143">
        <v>1.5614</v>
      </c>
      <c r="X3" s="16"/>
      <c r="Y3" s="145">
        <v>185.0</v>
      </c>
      <c r="Z3" s="145">
        <v>8.0</v>
      </c>
      <c r="AA3" s="150">
        <f t="shared" si="3"/>
        <v>0.04324324324</v>
      </c>
      <c r="AB3" s="145">
        <v>166.0</v>
      </c>
      <c r="AC3" s="145">
        <v>116.0</v>
      </c>
      <c r="AD3" s="150">
        <f t="shared" si="4"/>
        <v>0.6987951807</v>
      </c>
    </row>
    <row r="4">
      <c r="A4" s="157" t="s">
        <v>95</v>
      </c>
      <c r="B4" s="131">
        <v>4.4452</v>
      </c>
      <c r="C4" s="131">
        <v>2.9982</v>
      </c>
      <c r="D4" s="132">
        <v>3.8952</v>
      </c>
      <c r="E4" s="132">
        <v>3.1286</v>
      </c>
      <c r="F4" s="132">
        <v>3.3036</v>
      </c>
      <c r="G4" s="132">
        <v>3.5542</v>
      </c>
      <c r="H4" s="132">
        <v>4.031</v>
      </c>
      <c r="I4" s="134">
        <v>3.4827</v>
      </c>
      <c r="J4" s="135">
        <v>3.19</v>
      </c>
      <c r="K4" s="164">
        <f t="shared" si="1"/>
        <v>0.2927</v>
      </c>
      <c r="L4" s="139">
        <v>2.7385</v>
      </c>
      <c r="M4" s="139">
        <f t="shared" si="2"/>
        <v>0.7442</v>
      </c>
      <c r="N4" s="16"/>
      <c r="O4" s="142" t="s">
        <v>117</v>
      </c>
      <c r="P4" s="143">
        <v>0.7547</v>
      </c>
      <c r="Q4" s="161">
        <v>-0.2219</v>
      </c>
      <c r="R4" s="143">
        <v>0.2545</v>
      </c>
      <c r="S4" s="143">
        <v>0.64</v>
      </c>
      <c r="T4" s="143">
        <v>0.9856</v>
      </c>
      <c r="U4" s="143">
        <v>0.8725</v>
      </c>
      <c r="V4" s="143">
        <v>0.1169</v>
      </c>
      <c r="W4" s="143">
        <v>0.2645</v>
      </c>
      <c r="X4" s="16"/>
      <c r="Y4" s="145">
        <v>168.0</v>
      </c>
      <c r="Z4" s="145">
        <v>20.0</v>
      </c>
      <c r="AA4" s="150">
        <f t="shared" si="3"/>
        <v>0.119047619</v>
      </c>
      <c r="AB4" s="145">
        <v>148.0</v>
      </c>
      <c r="AC4" s="145">
        <v>120.0</v>
      </c>
      <c r="AD4" s="150">
        <f t="shared" si="4"/>
        <v>0.8108108108</v>
      </c>
    </row>
    <row r="5">
      <c r="A5" s="157" t="s">
        <v>31</v>
      </c>
      <c r="B5" s="131">
        <v>4.5335</v>
      </c>
      <c r="C5" s="131">
        <v>3.146</v>
      </c>
      <c r="D5" s="132">
        <v>3.721</v>
      </c>
      <c r="E5" s="132">
        <v>3.2826</v>
      </c>
      <c r="F5" s="132">
        <v>3.4037</v>
      </c>
      <c r="G5" s="132">
        <v>3.6457</v>
      </c>
      <c r="H5" s="132">
        <v>4.0019</v>
      </c>
      <c r="I5" s="134">
        <v>3.5553</v>
      </c>
      <c r="J5" s="135">
        <v>3.42</v>
      </c>
      <c r="K5" s="164">
        <f t="shared" si="1"/>
        <v>0.1353</v>
      </c>
      <c r="L5" s="139">
        <v>3.0282</v>
      </c>
      <c r="M5" s="139">
        <f t="shared" si="2"/>
        <v>0.5271</v>
      </c>
      <c r="N5" s="16"/>
      <c r="O5" s="142" t="s">
        <v>117</v>
      </c>
      <c r="P5" s="143">
        <v>0.5605</v>
      </c>
      <c r="Q5" s="143">
        <v>0.6221</v>
      </c>
      <c r="R5" s="143">
        <v>0.3412</v>
      </c>
      <c r="S5" s="143">
        <v>0.0839</v>
      </c>
      <c r="T5" s="143">
        <v>0.5397</v>
      </c>
      <c r="U5" s="143">
        <v>0.4605</v>
      </c>
      <c r="V5" s="143">
        <v>0.4514</v>
      </c>
      <c r="W5" s="143">
        <v>0.2772</v>
      </c>
      <c r="X5" s="16"/>
      <c r="Y5" s="145">
        <v>161.0</v>
      </c>
      <c r="Z5" s="145">
        <v>27.0</v>
      </c>
      <c r="AA5" s="150">
        <f t="shared" si="3"/>
        <v>0.1677018634</v>
      </c>
      <c r="AB5" s="145">
        <v>124.0</v>
      </c>
      <c r="AC5" s="145">
        <v>91.0</v>
      </c>
      <c r="AD5" s="150">
        <f t="shared" si="4"/>
        <v>0.7338709677</v>
      </c>
    </row>
    <row r="6">
      <c r="A6" s="157" t="s">
        <v>40</v>
      </c>
      <c r="B6" s="131">
        <v>5.6646</v>
      </c>
      <c r="C6" s="131">
        <v>3.6354</v>
      </c>
      <c r="D6" s="132">
        <v>4.3435</v>
      </c>
      <c r="E6" s="132">
        <v>3.6671</v>
      </c>
      <c r="F6" s="132">
        <v>3.8447</v>
      </c>
      <c r="G6" s="132">
        <v>4.687</v>
      </c>
      <c r="H6" s="132">
        <v>5.2056</v>
      </c>
      <c r="I6" s="134">
        <v>4.0</v>
      </c>
      <c r="J6" s="135">
        <v>4.06</v>
      </c>
      <c r="K6" s="138">
        <f t="shared" si="1"/>
        <v>-0.06</v>
      </c>
      <c r="L6" s="139">
        <v>3.2608</v>
      </c>
      <c r="M6" s="139">
        <f t="shared" si="2"/>
        <v>0.7392</v>
      </c>
      <c r="N6" s="16"/>
      <c r="O6" s="142" t="s">
        <v>117</v>
      </c>
      <c r="P6" s="143">
        <v>0.8496</v>
      </c>
      <c r="Q6" s="143">
        <v>1.6573</v>
      </c>
      <c r="R6" s="143">
        <v>0.7451</v>
      </c>
      <c r="S6" s="143">
        <v>0.8567</v>
      </c>
      <c r="T6" s="143">
        <v>0.5846</v>
      </c>
      <c r="U6" s="143">
        <v>0.6773</v>
      </c>
      <c r="V6" s="143">
        <v>1.3521</v>
      </c>
      <c r="W6" s="143">
        <v>1.516</v>
      </c>
      <c r="X6" s="16"/>
      <c r="Y6" s="145">
        <v>161.0</v>
      </c>
      <c r="Z6" s="145">
        <v>74.0</v>
      </c>
      <c r="AA6" s="150">
        <f t="shared" si="3"/>
        <v>0.4596273292</v>
      </c>
      <c r="AB6" s="145">
        <v>125.0</v>
      </c>
      <c r="AC6" s="145">
        <v>106.0</v>
      </c>
      <c r="AD6" s="150">
        <f t="shared" si="4"/>
        <v>0.848</v>
      </c>
    </row>
    <row r="7">
      <c r="A7" s="157" t="s">
        <v>47</v>
      </c>
      <c r="B7" s="131">
        <v>5.6953</v>
      </c>
      <c r="C7" s="131">
        <v>3.5353</v>
      </c>
      <c r="D7" s="132">
        <v>3.8388</v>
      </c>
      <c r="E7" s="132">
        <v>3.6506</v>
      </c>
      <c r="F7" s="132">
        <v>3.6871</v>
      </c>
      <c r="G7" s="132">
        <v>4.5671</v>
      </c>
      <c r="H7" s="132">
        <v>4.6212</v>
      </c>
      <c r="I7" s="134">
        <v>3.88</v>
      </c>
      <c r="J7" s="135">
        <v>4.038</v>
      </c>
      <c r="K7" s="138">
        <f t="shared" si="1"/>
        <v>-0.158</v>
      </c>
      <c r="L7" s="139">
        <v>3.3821</v>
      </c>
      <c r="M7" s="139">
        <f t="shared" si="2"/>
        <v>0.4979</v>
      </c>
      <c r="N7" s="16"/>
      <c r="O7" s="142" t="s">
        <v>117</v>
      </c>
      <c r="P7" s="143">
        <v>0.4897</v>
      </c>
      <c r="Q7" s="143">
        <v>0.441</v>
      </c>
      <c r="R7" s="143">
        <v>0.5295</v>
      </c>
      <c r="S7" s="143">
        <v>0.4372</v>
      </c>
      <c r="T7" s="143">
        <v>0.5244</v>
      </c>
      <c r="U7" s="143">
        <v>0.5128</v>
      </c>
      <c r="V7" s="143">
        <v>0.5923</v>
      </c>
      <c r="W7" s="143">
        <v>0.4295</v>
      </c>
      <c r="X7" s="16"/>
      <c r="Y7" s="145">
        <v>85.0</v>
      </c>
      <c r="Z7" s="145">
        <v>28.0</v>
      </c>
      <c r="AA7" s="150">
        <f t="shared" si="3"/>
        <v>0.3294117647</v>
      </c>
      <c r="AB7" s="145">
        <v>78.0</v>
      </c>
      <c r="AC7" s="145">
        <v>50.0</v>
      </c>
      <c r="AD7" s="150">
        <f t="shared" si="4"/>
        <v>0.641025641</v>
      </c>
    </row>
    <row r="8">
      <c r="A8" s="157" t="s">
        <v>53</v>
      </c>
      <c r="B8" s="131">
        <v>4.9308</v>
      </c>
      <c r="C8" s="131">
        <v>3.3154</v>
      </c>
      <c r="D8" s="132">
        <v>3.1123</v>
      </c>
      <c r="E8" s="132">
        <v>3.18</v>
      </c>
      <c r="F8" s="132">
        <v>3.0338</v>
      </c>
      <c r="G8" s="132">
        <v>4.0092</v>
      </c>
      <c r="H8" s="132">
        <v>3.7815</v>
      </c>
      <c r="I8" s="134">
        <v>3.3385</v>
      </c>
      <c r="J8" s="135">
        <v>3.63</v>
      </c>
      <c r="K8" s="138">
        <f t="shared" si="1"/>
        <v>-0.2915</v>
      </c>
      <c r="L8" s="139">
        <v>3.4035</v>
      </c>
      <c r="M8" s="172">
        <f t="shared" si="2"/>
        <v>-0.065</v>
      </c>
      <c r="N8" s="16"/>
      <c r="O8" s="175" t="s">
        <v>140</v>
      </c>
      <c r="P8" s="143">
        <v>0.0035</v>
      </c>
      <c r="Q8" s="161">
        <v>-0.2517</v>
      </c>
      <c r="R8" s="143">
        <v>0.4035</v>
      </c>
      <c r="S8" s="143">
        <v>0.0776</v>
      </c>
      <c r="T8" s="161">
        <v>-0.0228</v>
      </c>
      <c r="U8" s="161">
        <v>-0.0877</v>
      </c>
      <c r="V8" s="143">
        <v>0.107</v>
      </c>
      <c r="W8" s="161">
        <v>-0.1103</v>
      </c>
      <c r="X8" s="16"/>
      <c r="Y8" s="145">
        <v>65.0</v>
      </c>
      <c r="Z8" s="145">
        <v>9.0</v>
      </c>
      <c r="AA8" s="150">
        <f t="shared" si="3"/>
        <v>0.1384615385</v>
      </c>
      <c r="AB8" s="145">
        <v>57.0</v>
      </c>
      <c r="AC8" s="145">
        <v>19.0</v>
      </c>
      <c r="AD8" s="150">
        <f t="shared" si="4"/>
        <v>0.3333333333</v>
      </c>
    </row>
    <row r="9">
      <c r="A9" s="157" t="s">
        <v>143</v>
      </c>
      <c r="B9" s="131">
        <v>4.7427</v>
      </c>
      <c r="C9" s="131">
        <v>2.8915</v>
      </c>
      <c r="D9" s="132">
        <v>3.1049</v>
      </c>
      <c r="E9" s="132">
        <v>3.2866</v>
      </c>
      <c r="F9" s="132">
        <v>3.139</v>
      </c>
      <c r="G9" s="132">
        <v>3.6268</v>
      </c>
      <c r="H9" s="132">
        <v>3.7</v>
      </c>
      <c r="I9" s="134">
        <v>3.3012</v>
      </c>
      <c r="J9" s="135">
        <v>3.43</v>
      </c>
      <c r="K9" s="138">
        <f t="shared" si="1"/>
        <v>-0.1288</v>
      </c>
      <c r="L9" s="139">
        <v>3.3338</v>
      </c>
      <c r="M9" s="139">
        <v>0.0</v>
      </c>
      <c r="N9" s="16"/>
      <c r="O9" s="175" t="s">
        <v>140</v>
      </c>
      <c r="P9" s="143">
        <v>0.0471</v>
      </c>
      <c r="Q9" s="161">
        <v>-0.1522</v>
      </c>
      <c r="R9" s="161">
        <v>-0.1368</v>
      </c>
      <c r="S9" s="143">
        <v>0.1725</v>
      </c>
      <c r="T9" s="143">
        <v>0.0739</v>
      </c>
      <c r="U9" s="143">
        <v>0.0971</v>
      </c>
      <c r="V9" s="161">
        <v>-0.1265</v>
      </c>
      <c r="W9" s="143">
        <v>0.0841</v>
      </c>
      <c r="X9" s="16"/>
      <c r="Y9" s="145">
        <v>82.0</v>
      </c>
      <c r="Z9" s="145">
        <v>9.0</v>
      </c>
      <c r="AA9" s="150">
        <f t="shared" si="3"/>
        <v>0.1097560976</v>
      </c>
      <c r="AB9" s="145">
        <v>68.0</v>
      </c>
      <c r="AC9" s="145">
        <v>27.0</v>
      </c>
      <c r="AD9" s="150">
        <f t="shared" si="4"/>
        <v>0.3970588235</v>
      </c>
    </row>
    <row r="10">
      <c r="A10" s="157" t="s">
        <v>146</v>
      </c>
      <c r="B10" s="131">
        <v>4.901</v>
      </c>
      <c r="C10" s="131">
        <v>2.8638</v>
      </c>
      <c r="D10" s="132">
        <v>3.1943</v>
      </c>
      <c r="E10" s="132">
        <v>3.3019</v>
      </c>
      <c r="F10" s="132">
        <v>3.1343</v>
      </c>
      <c r="G10" s="132">
        <v>3.6848</v>
      </c>
      <c r="H10" s="132">
        <v>3.8714</v>
      </c>
      <c r="I10" s="134">
        <v>3.3181</v>
      </c>
      <c r="J10" s="135">
        <v>3.4</v>
      </c>
      <c r="K10" s="138">
        <f t="shared" si="1"/>
        <v>-0.0819</v>
      </c>
      <c r="L10" s="139">
        <v>3.1787</v>
      </c>
      <c r="M10" s="139">
        <f t="shared" ref="M10:M16" si="5">I10-L10</f>
        <v>0.1394</v>
      </c>
      <c r="N10" s="16"/>
      <c r="O10" s="142" t="s">
        <v>117</v>
      </c>
      <c r="P10" s="143">
        <v>0.1489</v>
      </c>
      <c r="Q10" s="143">
        <v>0.2096</v>
      </c>
      <c r="R10" s="143">
        <v>0.117</v>
      </c>
      <c r="S10" s="143">
        <v>0.2181</v>
      </c>
      <c r="T10" s="143">
        <v>0.1979</v>
      </c>
      <c r="U10" s="143">
        <v>0.1489</v>
      </c>
      <c r="V10" s="143">
        <v>0.1553</v>
      </c>
      <c r="W10" s="143">
        <v>0.2</v>
      </c>
      <c r="X10" s="16"/>
      <c r="Y10" s="145">
        <v>105.0</v>
      </c>
      <c r="Z10" s="145">
        <v>14.0</v>
      </c>
      <c r="AA10" s="150">
        <f t="shared" si="3"/>
        <v>0.1333333333</v>
      </c>
      <c r="AB10" s="145">
        <v>94.0</v>
      </c>
      <c r="AC10" s="145">
        <v>42.0</v>
      </c>
      <c r="AD10" s="150">
        <f t="shared" si="4"/>
        <v>0.4468085106</v>
      </c>
    </row>
    <row r="11">
      <c r="A11" s="157" t="s">
        <v>149</v>
      </c>
      <c r="B11" s="131">
        <v>4.5235</v>
      </c>
      <c r="C11" s="131">
        <v>2.6429</v>
      </c>
      <c r="D11" s="132">
        <v>3.8153</v>
      </c>
      <c r="E11" s="132">
        <v>3.402</v>
      </c>
      <c r="F11" s="132">
        <v>3.5112</v>
      </c>
      <c r="G11" s="132">
        <v>3.2959</v>
      </c>
      <c r="H11" s="132">
        <v>4.0531</v>
      </c>
      <c r="I11" s="134">
        <v>3.3551</v>
      </c>
      <c r="J11" s="135">
        <v>3.57</v>
      </c>
      <c r="K11" s="138">
        <f t="shared" si="1"/>
        <v>-0.2149</v>
      </c>
      <c r="L11" s="139">
        <v>3.2</v>
      </c>
      <c r="M11" s="139">
        <f t="shared" si="5"/>
        <v>0.1551</v>
      </c>
      <c r="N11" s="16"/>
      <c r="O11" s="142" t="s">
        <v>117</v>
      </c>
      <c r="P11" s="143">
        <v>0.1767</v>
      </c>
      <c r="Q11" s="161">
        <v>-0.1833</v>
      </c>
      <c r="R11" s="161">
        <v>-0.0967</v>
      </c>
      <c r="S11" s="143">
        <v>0.7633</v>
      </c>
      <c r="T11" s="143">
        <v>0.2611</v>
      </c>
      <c r="U11" s="143">
        <v>0.4678</v>
      </c>
      <c r="V11" s="161">
        <v>-0.2267</v>
      </c>
      <c r="W11" s="143">
        <v>0.3133</v>
      </c>
      <c r="X11" s="16"/>
      <c r="Y11" s="145">
        <v>98.0</v>
      </c>
      <c r="Z11" s="145">
        <v>13.0</v>
      </c>
      <c r="AA11" s="150">
        <f t="shared" si="3"/>
        <v>0.1326530612</v>
      </c>
      <c r="AB11" s="145">
        <v>90.0</v>
      </c>
      <c r="AC11" s="145">
        <v>46.0</v>
      </c>
      <c r="AD11" s="150">
        <f t="shared" si="4"/>
        <v>0.5111111111</v>
      </c>
    </row>
    <row r="12">
      <c r="A12" s="157" t="s">
        <v>151</v>
      </c>
      <c r="B12" s="131">
        <v>4.55</v>
      </c>
      <c r="C12" s="131">
        <v>2.5516</v>
      </c>
      <c r="D12" s="132">
        <v>3.9266</v>
      </c>
      <c r="E12" s="132">
        <v>3.425</v>
      </c>
      <c r="F12" s="132">
        <v>3.5531</v>
      </c>
      <c r="G12" s="132">
        <v>3.2141</v>
      </c>
      <c r="H12" s="132">
        <v>4.1438</v>
      </c>
      <c r="I12" s="134">
        <v>3.3531</v>
      </c>
      <c r="J12" s="135">
        <v>3.62</v>
      </c>
      <c r="K12" s="138">
        <f t="shared" si="1"/>
        <v>-0.2669</v>
      </c>
      <c r="L12" s="139">
        <v>3.28</v>
      </c>
      <c r="M12" s="139">
        <f t="shared" si="5"/>
        <v>0.0731</v>
      </c>
      <c r="N12" s="16"/>
      <c r="O12" s="175" t="s">
        <v>140</v>
      </c>
      <c r="P12" s="143">
        <v>0.1033</v>
      </c>
      <c r="Q12" s="143">
        <v>0.05147</v>
      </c>
      <c r="R12" s="143">
        <v>0.045</v>
      </c>
      <c r="S12" s="143">
        <v>0.2717</v>
      </c>
      <c r="T12" s="143">
        <v>0.165</v>
      </c>
      <c r="U12" s="143">
        <v>0.26</v>
      </c>
      <c r="V12" s="143">
        <v>0.0267</v>
      </c>
      <c r="W12" s="143">
        <v>0.1833</v>
      </c>
      <c r="X12" s="16"/>
      <c r="Y12" s="145">
        <v>64.0</v>
      </c>
      <c r="Z12" s="145">
        <v>7.0</v>
      </c>
      <c r="AA12" s="150">
        <f t="shared" si="3"/>
        <v>0.109375</v>
      </c>
      <c r="AB12" s="145">
        <v>60.0</v>
      </c>
      <c r="AC12" s="145">
        <v>23.0</v>
      </c>
      <c r="AD12" s="150">
        <f t="shared" si="4"/>
        <v>0.3833333333</v>
      </c>
    </row>
    <row r="13">
      <c r="A13" s="157" t="s">
        <v>152</v>
      </c>
      <c r="B13" s="131">
        <v>4.8575</v>
      </c>
      <c r="C13" s="131">
        <v>2.9875</v>
      </c>
      <c r="D13" s="132">
        <v>4.5975</v>
      </c>
      <c r="E13" s="132">
        <v>3.705</v>
      </c>
      <c r="F13" s="132">
        <v>4.01</v>
      </c>
      <c r="G13" s="132">
        <v>3.6525</v>
      </c>
      <c r="H13" s="132">
        <v>4.705</v>
      </c>
      <c r="I13" s="134">
        <v>3.8475</v>
      </c>
      <c r="J13" s="135">
        <v>3.72</v>
      </c>
      <c r="K13" s="164">
        <f t="shared" si="1"/>
        <v>0.1275</v>
      </c>
      <c r="L13" s="139">
        <v>3.6189</v>
      </c>
      <c r="M13" s="139">
        <f t="shared" si="5"/>
        <v>0.2286</v>
      </c>
      <c r="N13" s="16"/>
      <c r="O13" s="142" t="s">
        <v>117</v>
      </c>
      <c r="P13" s="143">
        <v>0.3135</v>
      </c>
      <c r="Q13" s="143">
        <v>0.0128</v>
      </c>
      <c r="R13" s="143">
        <v>0.6541</v>
      </c>
      <c r="S13" s="143">
        <v>0.3821</v>
      </c>
      <c r="T13" s="143">
        <v>0.2237</v>
      </c>
      <c r="U13" s="143">
        <v>0.3395</v>
      </c>
      <c r="V13" s="143">
        <v>0.2081</v>
      </c>
      <c r="W13" s="143">
        <v>0.2026</v>
      </c>
      <c r="X13" s="16"/>
      <c r="Y13" s="145">
        <v>40.0</v>
      </c>
      <c r="Z13" s="145">
        <v>6.0</v>
      </c>
      <c r="AA13" s="150">
        <f t="shared" si="3"/>
        <v>0.15</v>
      </c>
      <c r="AB13" s="145">
        <v>37.0</v>
      </c>
      <c r="AC13" s="145">
        <v>22.0</v>
      </c>
      <c r="AD13" s="150">
        <f t="shared" si="4"/>
        <v>0.5945945946</v>
      </c>
    </row>
    <row r="14">
      <c r="A14" s="157" t="s">
        <v>153</v>
      </c>
      <c r="B14" s="131">
        <v>4.2684</v>
      </c>
      <c r="C14" s="131">
        <v>2.7474</v>
      </c>
      <c r="D14" s="132">
        <v>3.8184</v>
      </c>
      <c r="E14" s="132">
        <v>3.1789</v>
      </c>
      <c r="F14" s="132">
        <v>3.3789</v>
      </c>
      <c r="G14" s="132">
        <v>3.2605</v>
      </c>
      <c r="H14" s="132">
        <v>4.0105</v>
      </c>
      <c r="I14" s="134">
        <v>3.2868</v>
      </c>
      <c r="J14" s="135">
        <v>3.19</v>
      </c>
      <c r="K14" s="164">
        <f t="shared" si="1"/>
        <v>0.0968</v>
      </c>
      <c r="L14" s="139">
        <v>3.5135</v>
      </c>
      <c r="M14" s="172">
        <f t="shared" si="5"/>
        <v>-0.2267</v>
      </c>
      <c r="N14" s="16"/>
      <c r="O14" s="175" t="s">
        <v>140</v>
      </c>
      <c r="P14" s="161">
        <v>-0.2378</v>
      </c>
      <c r="Q14" s="161">
        <v>-0.173</v>
      </c>
      <c r="R14" s="143">
        <v>0.027</v>
      </c>
      <c r="S14" s="161">
        <v>-0.4081</v>
      </c>
      <c r="T14" s="161">
        <v>-0.2838</v>
      </c>
      <c r="U14" s="161">
        <v>-0.2432</v>
      </c>
      <c r="V14" s="161">
        <v>-0.1378</v>
      </c>
      <c r="W14" s="161">
        <v>-0.3973</v>
      </c>
      <c r="X14" s="16"/>
      <c r="Y14" s="145">
        <v>38.0</v>
      </c>
      <c r="Z14" s="145">
        <v>4.0</v>
      </c>
      <c r="AA14" s="150">
        <f t="shared" si="3"/>
        <v>0.1052631579</v>
      </c>
      <c r="AB14" s="145">
        <v>37.0</v>
      </c>
      <c r="AC14" s="145">
        <v>14.0</v>
      </c>
      <c r="AD14" s="150">
        <f t="shared" si="4"/>
        <v>0.3783783784</v>
      </c>
    </row>
    <row r="15">
      <c r="A15" s="200" t="s">
        <v>154</v>
      </c>
      <c r="B15" s="202">
        <v>4.7105</v>
      </c>
      <c r="C15" s="202">
        <v>3.1829</v>
      </c>
      <c r="D15" s="202">
        <v>3.4558</v>
      </c>
      <c r="E15" s="202">
        <v>2.8333</v>
      </c>
      <c r="F15" s="202">
        <v>2.98</v>
      </c>
      <c r="G15" s="202">
        <v>3.8527</v>
      </c>
      <c r="H15" s="202">
        <v>3.9114</v>
      </c>
      <c r="I15" s="205">
        <v>3.2112</v>
      </c>
      <c r="J15" s="207">
        <v>3.21</v>
      </c>
      <c r="K15" s="164">
        <f t="shared" si="1"/>
        <v>0.0012</v>
      </c>
      <c r="L15" s="207">
        <v>2.82</v>
      </c>
      <c r="M15" s="139">
        <f t="shared" si="5"/>
        <v>0.3912</v>
      </c>
      <c r="N15" s="210"/>
      <c r="O15" s="211" t="s">
        <v>117</v>
      </c>
      <c r="P15" s="212">
        <v>0.6243</v>
      </c>
      <c r="Q15" s="212">
        <v>0.6579</v>
      </c>
      <c r="R15" s="212">
        <v>0.2543</v>
      </c>
      <c r="S15" s="212">
        <v>0.6831</v>
      </c>
      <c r="T15" s="212">
        <v>0.5784</v>
      </c>
      <c r="U15" s="212">
        <v>0.6172</v>
      </c>
      <c r="V15" s="212">
        <v>0.476</v>
      </c>
      <c r="W15" s="212">
        <v>0.7891</v>
      </c>
      <c r="X15" s="210"/>
      <c r="Y15" s="215">
        <v>977.0</v>
      </c>
      <c r="Z15" s="217">
        <v>175.0</v>
      </c>
      <c r="AA15" s="219">
        <f t="shared" si="3"/>
        <v>0.1791197544</v>
      </c>
      <c r="AB15" s="215">
        <v>700.0</v>
      </c>
      <c r="AC15" s="215">
        <v>504.0</v>
      </c>
      <c r="AD15" s="219">
        <f t="shared" si="4"/>
        <v>0.72</v>
      </c>
    </row>
    <row r="16">
      <c r="A16" s="200" t="s">
        <v>156</v>
      </c>
      <c r="B16" s="202">
        <v>4.671</v>
      </c>
      <c r="C16" s="202">
        <v>2.7728</v>
      </c>
      <c r="D16" s="202">
        <v>3.6164</v>
      </c>
      <c r="E16" s="202">
        <v>3.3672</v>
      </c>
      <c r="F16" s="202">
        <v>3.3883</v>
      </c>
      <c r="G16" s="202">
        <v>3.4731</v>
      </c>
      <c r="H16" s="202">
        <v>4.0115</v>
      </c>
      <c r="I16" s="205">
        <v>3.3754</v>
      </c>
      <c r="J16" s="207">
        <v>3.5</v>
      </c>
      <c r="K16" s="138">
        <f t="shared" si="1"/>
        <v>-0.1246</v>
      </c>
      <c r="L16" s="207">
        <v>3.301</v>
      </c>
      <c r="M16" s="139">
        <f t="shared" si="5"/>
        <v>0.0744</v>
      </c>
      <c r="N16" s="210"/>
      <c r="O16" s="222" t="s">
        <v>140</v>
      </c>
      <c r="P16" s="212">
        <v>0.1091</v>
      </c>
      <c r="Q16" s="223">
        <v>-0.026</v>
      </c>
      <c r="R16" s="212">
        <v>0.0254</v>
      </c>
      <c r="S16" s="212">
        <v>0.3013</v>
      </c>
      <c r="T16" s="212">
        <v>0.142</v>
      </c>
      <c r="U16" s="212">
        <v>0.2121</v>
      </c>
      <c r="V16" s="223">
        <v>-0.0264</v>
      </c>
      <c r="W16" s="212">
        <v>0.1465</v>
      </c>
      <c r="X16" s="210"/>
      <c r="Y16" s="215">
        <v>427.0</v>
      </c>
      <c r="Z16" s="217">
        <v>53.0</v>
      </c>
      <c r="AA16" s="219">
        <f t="shared" si="3"/>
        <v>0.1241217799</v>
      </c>
      <c r="AB16" s="215">
        <v>386.0</v>
      </c>
      <c r="AC16" s="215">
        <v>174.0</v>
      </c>
      <c r="AD16" s="219">
        <f t="shared" si="4"/>
        <v>0.4507772021</v>
      </c>
    </row>
    <row r="17">
      <c r="A17" s="227"/>
      <c r="B17" s="210"/>
      <c r="C17" s="210"/>
      <c r="D17" s="210"/>
      <c r="E17" s="210"/>
      <c r="F17" s="210"/>
      <c r="G17" s="210"/>
      <c r="H17" s="210"/>
      <c r="I17" s="210"/>
      <c r="J17" s="229"/>
      <c r="K17" s="229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</row>
    <row r="18">
      <c r="A18" s="232" t="s">
        <v>157</v>
      </c>
      <c r="B18" s="131">
        <v>4.75</v>
      </c>
      <c r="C18" s="131">
        <v>3.1917</v>
      </c>
      <c r="D18" s="132">
        <v>4.1667</v>
      </c>
      <c r="E18" s="132">
        <v>2.8833</v>
      </c>
      <c r="F18" s="132">
        <v>3.2583</v>
      </c>
      <c r="G18" s="132">
        <v>3.7833</v>
      </c>
      <c r="H18" s="132">
        <v>4.475</v>
      </c>
      <c r="I18" s="234">
        <v>3.4</v>
      </c>
      <c r="J18" s="135">
        <v>2.9</v>
      </c>
      <c r="K18" s="164">
        <f t="shared" ref="K18:K24" si="6">I18-J18</f>
        <v>0.5</v>
      </c>
      <c r="L18" s="236">
        <v>3.425</v>
      </c>
      <c r="M18" s="139">
        <v>0.0</v>
      </c>
      <c r="N18" s="210"/>
      <c r="O18" s="238" t="s">
        <v>140</v>
      </c>
      <c r="P18" s="240">
        <v>0.225</v>
      </c>
      <c r="Q18" s="143">
        <v>0.5444</v>
      </c>
      <c r="R18" s="161">
        <v>-0.4667</v>
      </c>
      <c r="S18" s="143">
        <v>0.8889</v>
      </c>
      <c r="T18" s="143">
        <v>0.175</v>
      </c>
      <c r="U18" s="143">
        <v>0.375</v>
      </c>
      <c r="V18" s="161">
        <v>-0.0778</v>
      </c>
      <c r="W18" s="143">
        <v>0.8222</v>
      </c>
      <c r="X18" s="210"/>
      <c r="Y18" s="145">
        <v>12.0</v>
      </c>
      <c r="Z18" s="145">
        <v>1.0</v>
      </c>
      <c r="AA18" s="245">
        <f t="shared" ref="AA18:AA27" si="7">Z18/Y18</f>
        <v>0.08333333333</v>
      </c>
      <c r="AB18" s="145">
        <v>8.0</v>
      </c>
      <c r="AC18" s="145">
        <v>3.0</v>
      </c>
      <c r="AD18" s="150">
        <f t="shared" ref="AD18:AD27" si="8">AC18/AB18</f>
        <v>0.375</v>
      </c>
    </row>
    <row r="19">
      <c r="A19" s="232" t="s">
        <v>159</v>
      </c>
      <c r="B19" s="132">
        <v>4.6333</v>
      </c>
      <c r="C19" s="132">
        <v>2.9667</v>
      </c>
      <c r="D19" s="132">
        <v>3.2667</v>
      </c>
      <c r="E19" s="132">
        <v>2.6333</v>
      </c>
      <c r="F19" s="132">
        <v>2.7667</v>
      </c>
      <c r="G19" s="132">
        <v>3.9667</v>
      </c>
      <c r="H19" s="132">
        <v>3.5667</v>
      </c>
      <c r="I19" s="248">
        <v>3.1</v>
      </c>
      <c r="J19" s="135">
        <v>1.8</v>
      </c>
      <c r="K19" s="164">
        <f t="shared" si="6"/>
        <v>1.3</v>
      </c>
      <c r="L19" s="236">
        <v>2.7</v>
      </c>
      <c r="M19" s="139">
        <f t="shared" ref="M19:M27" si="9">I19-L19</f>
        <v>0.4</v>
      </c>
      <c r="N19" s="210"/>
      <c r="O19" s="254" t="s">
        <v>117</v>
      </c>
      <c r="P19" s="240">
        <v>0.4</v>
      </c>
      <c r="Q19" s="143">
        <v>1.0333</v>
      </c>
      <c r="R19" s="143">
        <v>0.9333</v>
      </c>
      <c r="S19" s="161">
        <v>-0.2667</v>
      </c>
      <c r="T19" s="143">
        <v>0.4</v>
      </c>
      <c r="U19" s="143">
        <v>0.1333</v>
      </c>
      <c r="V19" s="143">
        <v>1.1667</v>
      </c>
      <c r="W19" s="143">
        <v>0.0667</v>
      </c>
      <c r="X19" s="210"/>
      <c r="Y19" s="145">
        <v>3.0</v>
      </c>
      <c r="Z19" s="145">
        <v>1.0</v>
      </c>
      <c r="AA19" s="245">
        <f t="shared" si="7"/>
        <v>0.3333333333</v>
      </c>
      <c r="AB19" s="145">
        <v>3.0</v>
      </c>
      <c r="AC19" s="145">
        <v>1.0</v>
      </c>
      <c r="AD19" s="150">
        <f t="shared" si="8"/>
        <v>0.3333333333</v>
      </c>
    </row>
    <row r="20">
      <c r="A20" s="232" t="s">
        <v>160</v>
      </c>
      <c r="B20" s="131">
        <v>5.3519</v>
      </c>
      <c r="C20" s="131">
        <v>3.5291</v>
      </c>
      <c r="D20" s="132">
        <v>3.9722</v>
      </c>
      <c r="E20" s="132">
        <v>2.8316</v>
      </c>
      <c r="F20" s="132">
        <v>3.1646</v>
      </c>
      <c r="G20" s="132">
        <v>4.3734</v>
      </c>
      <c r="H20" s="132">
        <v>4.4924</v>
      </c>
      <c r="I20" s="234">
        <v>3.4494</v>
      </c>
      <c r="J20" s="135">
        <v>3.6</v>
      </c>
      <c r="K20" s="138">
        <f t="shared" si="6"/>
        <v>-0.1506</v>
      </c>
      <c r="L20" s="236">
        <v>3.2769</v>
      </c>
      <c r="M20" s="139">
        <f t="shared" si="9"/>
        <v>0.1725</v>
      </c>
      <c r="N20" s="210"/>
      <c r="O20" s="254" t="s">
        <v>117</v>
      </c>
      <c r="P20" s="240">
        <v>0.4</v>
      </c>
      <c r="Q20" s="143">
        <v>0.3109</v>
      </c>
      <c r="R20" s="161">
        <v>-0.6849</v>
      </c>
      <c r="S20" s="143">
        <v>0.8849</v>
      </c>
      <c r="T20" s="143">
        <v>0.5358</v>
      </c>
      <c r="U20" s="143">
        <v>0.6288</v>
      </c>
      <c r="V20" s="161">
        <v>-0.2509</v>
      </c>
      <c r="W20" s="143">
        <v>0.7415</v>
      </c>
      <c r="X20" s="210"/>
      <c r="Y20" s="145">
        <v>79.0</v>
      </c>
      <c r="Z20" s="145">
        <v>22.0</v>
      </c>
      <c r="AA20" s="150">
        <f t="shared" si="7"/>
        <v>0.2784810127</v>
      </c>
      <c r="AB20" s="145">
        <v>52.0</v>
      </c>
      <c r="AC20" s="145">
        <v>36.0</v>
      </c>
      <c r="AD20" s="150">
        <f t="shared" si="8"/>
        <v>0.6923076923</v>
      </c>
    </row>
    <row r="21">
      <c r="A21" s="232" t="s">
        <v>161</v>
      </c>
      <c r="B21" s="131">
        <v>4.7036</v>
      </c>
      <c r="C21" s="131">
        <v>3.1525</v>
      </c>
      <c r="D21" s="132">
        <v>3.8704</v>
      </c>
      <c r="E21" s="132">
        <v>2.9607</v>
      </c>
      <c r="F21" s="132">
        <v>3.2143</v>
      </c>
      <c r="G21" s="132">
        <v>3.8754</v>
      </c>
      <c r="H21" s="132">
        <v>4.2393</v>
      </c>
      <c r="I21" s="234">
        <v>3.4225</v>
      </c>
      <c r="J21" s="135">
        <v>3.3</v>
      </c>
      <c r="K21" s="164">
        <f t="shared" si="6"/>
        <v>0.1225</v>
      </c>
      <c r="L21" s="236">
        <v>2.8571</v>
      </c>
      <c r="M21" s="139">
        <f t="shared" si="9"/>
        <v>0.5654</v>
      </c>
      <c r="N21" s="210"/>
      <c r="O21" s="254" t="s">
        <v>117</v>
      </c>
      <c r="P21" s="240">
        <v>0.8448</v>
      </c>
      <c r="Q21" s="143">
        <v>0.7393</v>
      </c>
      <c r="R21" s="143">
        <v>0.386</v>
      </c>
      <c r="S21" s="143">
        <v>1.0089</v>
      </c>
      <c r="T21" s="143">
        <v>0.7587</v>
      </c>
      <c r="U21" s="143">
        <v>0.8618</v>
      </c>
      <c r="V21" s="143">
        <v>0.6112</v>
      </c>
      <c r="W21" s="143">
        <v>1.0075</v>
      </c>
      <c r="X21" s="210"/>
      <c r="Y21" s="145">
        <v>280.0</v>
      </c>
      <c r="Z21" s="145">
        <v>73.0</v>
      </c>
      <c r="AA21" s="150">
        <f t="shared" si="7"/>
        <v>0.2607142857</v>
      </c>
      <c r="AB21" s="145">
        <v>212.0</v>
      </c>
      <c r="AC21" s="145">
        <v>169.0</v>
      </c>
      <c r="AD21" s="150">
        <f t="shared" si="8"/>
        <v>0.7971698113</v>
      </c>
    </row>
    <row r="22">
      <c r="A22" s="232" t="s">
        <v>162</v>
      </c>
      <c r="B22" s="132">
        <v>4.74723</v>
      </c>
      <c r="C22" s="132">
        <v>2.6946</v>
      </c>
      <c r="D22" s="132">
        <v>4.1284</v>
      </c>
      <c r="E22" s="132">
        <v>3.4689</v>
      </c>
      <c r="F22" s="132">
        <v>3.6095</v>
      </c>
      <c r="G22" s="132">
        <v>3.4351</v>
      </c>
      <c r="H22" s="132">
        <v>4.4568</v>
      </c>
      <c r="I22" s="261">
        <v>3.5311</v>
      </c>
      <c r="J22" s="207">
        <v>3.9</v>
      </c>
      <c r="K22" s="138">
        <f t="shared" si="6"/>
        <v>-0.3689</v>
      </c>
      <c r="L22" s="262">
        <v>3.5194</v>
      </c>
      <c r="M22" s="139">
        <f t="shared" si="9"/>
        <v>0.0117</v>
      </c>
      <c r="N22" s="210"/>
      <c r="O22" s="264" t="s">
        <v>140</v>
      </c>
      <c r="P22" s="266">
        <v>0.0419</v>
      </c>
      <c r="Q22" s="268">
        <v>-0.1317</v>
      </c>
      <c r="R22" s="268">
        <v>-0.0839</v>
      </c>
      <c r="S22" s="143">
        <v>0.6952</v>
      </c>
      <c r="T22" s="161">
        <v>-0.0855</v>
      </c>
      <c r="U22" s="143">
        <v>0.1565</v>
      </c>
      <c r="V22" s="161">
        <v>-0.179</v>
      </c>
      <c r="W22" s="143">
        <v>0.473</v>
      </c>
      <c r="X22" s="269"/>
      <c r="Y22" s="145">
        <v>74.0</v>
      </c>
      <c r="Z22" s="145">
        <v>14.0</v>
      </c>
      <c r="AA22" s="150">
        <f t="shared" si="7"/>
        <v>0.1891891892</v>
      </c>
      <c r="AB22" s="145">
        <v>62.0</v>
      </c>
      <c r="AC22" s="145">
        <v>28.0</v>
      </c>
      <c r="AD22" s="150">
        <f t="shared" si="8"/>
        <v>0.4516129032</v>
      </c>
    </row>
    <row r="23">
      <c r="A23" s="232" t="s">
        <v>163</v>
      </c>
      <c r="B23" s="132">
        <v>4.752</v>
      </c>
      <c r="C23" s="132">
        <v>2.696</v>
      </c>
      <c r="D23" s="132">
        <v>2.836</v>
      </c>
      <c r="E23" s="132">
        <v>2.684</v>
      </c>
      <c r="F23" s="132">
        <v>2.668</v>
      </c>
      <c r="G23" s="132">
        <v>3.452</v>
      </c>
      <c r="H23" s="132">
        <v>3.652</v>
      </c>
      <c r="I23" s="261">
        <v>2.932</v>
      </c>
      <c r="J23" s="207">
        <v>2.8</v>
      </c>
      <c r="K23" s="164">
        <f t="shared" si="6"/>
        <v>0.132</v>
      </c>
      <c r="L23" s="262">
        <v>2.6619</v>
      </c>
      <c r="M23" s="139">
        <f t="shared" si="9"/>
        <v>0.2701</v>
      </c>
      <c r="N23" s="210"/>
      <c r="O23" s="270" t="s">
        <v>117</v>
      </c>
      <c r="P23" s="266">
        <v>0.3238</v>
      </c>
      <c r="Q23" s="271">
        <v>0.6143</v>
      </c>
      <c r="R23" s="268">
        <v>-0.0476</v>
      </c>
      <c r="S23" s="161">
        <v>-0.1667</v>
      </c>
      <c r="T23" s="143">
        <v>0.3762</v>
      </c>
      <c r="U23" s="143">
        <v>0.2381</v>
      </c>
      <c r="V23" s="143">
        <v>0.1905</v>
      </c>
      <c r="W23" s="143">
        <v>0.3</v>
      </c>
      <c r="X23" s="269"/>
      <c r="Y23" s="145">
        <v>25.0</v>
      </c>
      <c r="Z23" s="145">
        <v>1.0</v>
      </c>
      <c r="AA23" s="150">
        <f t="shared" si="7"/>
        <v>0.04</v>
      </c>
      <c r="AB23" s="145">
        <v>21.0</v>
      </c>
      <c r="AC23" s="145">
        <v>9.0</v>
      </c>
      <c r="AD23" s="150">
        <f t="shared" si="8"/>
        <v>0.4285714286</v>
      </c>
    </row>
    <row r="24">
      <c r="A24" s="232" t="s">
        <v>164</v>
      </c>
      <c r="B24" s="132">
        <v>4.4846</v>
      </c>
      <c r="C24" s="132">
        <v>2.5077</v>
      </c>
      <c r="D24" s="132">
        <v>2.9231</v>
      </c>
      <c r="E24" s="132">
        <v>3.2692</v>
      </c>
      <c r="F24" s="132">
        <v>3.0692</v>
      </c>
      <c r="G24" s="132">
        <v>3.2846</v>
      </c>
      <c r="H24" s="132">
        <v>3.5923</v>
      </c>
      <c r="I24" s="261">
        <v>3.1</v>
      </c>
      <c r="J24" s="207">
        <v>3.5</v>
      </c>
      <c r="K24" s="138">
        <f t="shared" si="6"/>
        <v>-0.4</v>
      </c>
      <c r="L24" s="262">
        <v>3.275</v>
      </c>
      <c r="M24" s="172">
        <f t="shared" si="9"/>
        <v>-0.175</v>
      </c>
      <c r="N24" s="210"/>
      <c r="O24" s="264" t="s">
        <v>140</v>
      </c>
      <c r="P24" s="272">
        <v>-0.2333</v>
      </c>
      <c r="Q24" s="268">
        <v>-0.6083</v>
      </c>
      <c r="R24" s="268">
        <v>-0.5917</v>
      </c>
      <c r="S24" s="143">
        <v>0.2667</v>
      </c>
      <c r="T24" s="161">
        <v>-0.0667</v>
      </c>
      <c r="U24" s="161">
        <v>-0.025</v>
      </c>
      <c r="V24" s="161">
        <v>-0.5833</v>
      </c>
      <c r="W24" s="161">
        <v>-0.05</v>
      </c>
      <c r="X24" s="210"/>
      <c r="Y24" s="145">
        <v>13.0</v>
      </c>
      <c r="Z24" s="145">
        <v>0.0</v>
      </c>
      <c r="AA24" s="150">
        <f t="shared" si="7"/>
        <v>0</v>
      </c>
      <c r="AB24" s="145">
        <v>12.0</v>
      </c>
      <c r="AC24" s="145">
        <v>2.0</v>
      </c>
      <c r="AD24" s="150">
        <f t="shared" si="8"/>
        <v>0.1666666667</v>
      </c>
    </row>
    <row r="25">
      <c r="A25" s="232" t="s">
        <v>165</v>
      </c>
      <c r="B25" s="132">
        <v>4.4661</v>
      </c>
      <c r="C25" s="132">
        <v>3.1883</v>
      </c>
      <c r="D25" s="132">
        <v>2.9573</v>
      </c>
      <c r="E25" s="132">
        <v>2.6972</v>
      </c>
      <c r="F25" s="132">
        <v>2.7174</v>
      </c>
      <c r="G25" s="132">
        <v>3.7624</v>
      </c>
      <c r="H25" s="132">
        <v>3.4453</v>
      </c>
      <c r="I25" s="261">
        <v>2.9775</v>
      </c>
      <c r="J25" s="207">
        <v>3.0</v>
      </c>
      <c r="K25" s="164">
        <v>0.0</v>
      </c>
      <c r="L25" s="262">
        <v>2.6581</v>
      </c>
      <c r="M25" s="139">
        <f t="shared" si="9"/>
        <v>0.3194</v>
      </c>
      <c r="N25" s="210"/>
      <c r="O25" s="270" t="s">
        <v>117</v>
      </c>
      <c r="P25" s="266">
        <v>0.5203</v>
      </c>
      <c r="Q25" s="271">
        <v>0.6756</v>
      </c>
      <c r="R25" s="271">
        <v>0.3008</v>
      </c>
      <c r="S25" s="143">
        <v>0.3952</v>
      </c>
      <c r="T25" s="143">
        <v>0.5125</v>
      </c>
      <c r="U25" s="143">
        <v>0.4623</v>
      </c>
      <c r="V25" s="143">
        <v>0.516</v>
      </c>
      <c r="W25" s="143">
        <v>0.6137</v>
      </c>
      <c r="X25" s="210"/>
      <c r="Y25" s="145">
        <v>351.0</v>
      </c>
      <c r="Z25" s="145">
        <v>48.0</v>
      </c>
      <c r="AA25" s="150">
        <f t="shared" si="7"/>
        <v>0.1367521368</v>
      </c>
      <c r="AB25" s="145">
        <v>227.0</v>
      </c>
      <c r="AC25" s="145">
        <v>153.0</v>
      </c>
      <c r="AD25" s="150">
        <f t="shared" si="8"/>
        <v>0.6740088106</v>
      </c>
    </row>
    <row r="26">
      <c r="A26" s="232" t="s">
        <v>166</v>
      </c>
      <c r="B26" s="132">
        <v>4.8652</v>
      </c>
      <c r="C26" s="132">
        <v>3.1452</v>
      </c>
      <c r="D26" s="132">
        <v>3.5648</v>
      </c>
      <c r="E26" s="132">
        <v>2.9</v>
      </c>
      <c r="F26" s="132">
        <v>3.0517</v>
      </c>
      <c r="G26" s="132">
        <v>3.8313</v>
      </c>
      <c r="H26" s="132">
        <v>4.0226</v>
      </c>
      <c r="I26" s="261">
        <v>3.2491</v>
      </c>
      <c r="J26" s="207">
        <v>3.2</v>
      </c>
      <c r="K26" s="164">
        <f>I26-J26</f>
        <v>0.0491</v>
      </c>
      <c r="L26" s="262">
        <v>2.84</v>
      </c>
      <c r="M26" s="139">
        <f t="shared" si="9"/>
        <v>0.4091</v>
      </c>
      <c r="N26" s="210"/>
      <c r="O26" s="270" t="s">
        <v>117</v>
      </c>
      <c r="P26" s="266">
        <v>0.6133</v>
      </c>
      <c r="Q26" s="271">
        <v>0.6516</v>
      </c>
      <c r="R26" s="271">
        <v>0.3716</v>
      </c>
      <c r="S26" s="143">
        <v>0.7547</v>
      </c>
      <c r="T26" s="143">
        <v>0.5178</v>
      </c>
      <c r="U26" s="143">
        <v>0.5794</v>
      </c>
      <c r="V26" s="143">
        <v>0.5289</v>
      </c>
      <c r="W26" s="143">
        <v>0.8589</v>
      </c>
      <c r="X26" s="210"/>
      <c r="Y26" s="145">
        <v>230.0</v>
      </c>
      <c r="Z26" s="145">
        <v>30.0</v>
      </c>
      <c r="AA26" s="150">
        <f t="shared" si="7"/>
        <v>0.1304347826</v>
      </c>
      <c r="AB26" s="145">
        <v>180.0</v>
      </c>
      <c r="AC26" s="145">
        <v>134.0</v>
      </c>
      <c r="AD26" s="150">
        <f t="shared" si="8"/>
        <v>0.7444444444</v>
      </c>
    </row>
    <row r="27">
      <c r="A27" s="232" t="s">
        <v>168</v>
      </c>
      <c r="B27" s="132">
        <v>4.6617</v>
      </c>
      <c r="C27" s="132">
        <v>2.7985</v>
      </c>
      <c r="D27" s="132">
        <v>3.5338</v>
      </c>
      <c r="E27" s="132">
        <v>3.3552</v>
      </c>
      <c r="F27" s="132">
        <v>3.3576</v>
      </c>
      <c r="G27" s="132">
        <v>3.4843</v>
      </c>
      <c r="H27" s="132">
        <v>3.9338</v>
      </c>
      <c r="I27" s="261">
        <v>3.3543</v>
      </c>
      <c r="J27" s="207">
        <v>3.4</v>
      </c>
      <c r="K27" s="164">
        <v>0.0</v>
      </c>
      <c r="L27" s="262">
        <v>3.2641</v>
      </c>
      <c r="M27" s="139">
        <f t="shared" si="9"/>
        <v>0.0902</v>
      </c>
      <c r="N27" s="210"/>
      <c r="O27" s="264" t="s">
        <v>140</v>
      </c>
      <c r="P27" s="266">
        <v>0.133</v>
      </c>
      <c r="Q27" s="271">
        <v>0.0077</v>
      </c>
      <c r="R27" s="271">
        <v>0.0625</v>
      </c>
      <c r="S27" s="143">
        <v>0.2283</v>
      </c>
      <c r="T27" s="143">
        <v>0.1929</v>
      </c>
      <c r="U27" s="143">
        <v>0.2331</v>
      </c>
      <c r="V27" s="143">
        <v>0.0142</v>
      </c>
      <c r="W27" s="143">
        <v>0.0887</v>
      </c>
      <c r="X27" s="210"/>
      <c r="Y27" s="145">
        <v>337.0</v>
      </c>
      <c r="Z27" s="145">
        <v>38.0</v>
      </c>
      <c r="AA27" s="150">
        <f t="shared" si="7"/>
        <v>0.1127596439</v>
      </c>
      <c r="AB27" s="145">
        <v>309.0</v>
      </c>
      <c r="AC27" s="145">
        <v>143.0</v>
      </c>
      <c r="AD27" s="150">
        <f t="shared" si="8"/>
        <v>0.4627831715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</cols>
  <sheetData>
    <row r="1">
      <c r="A1" s="276" t="s">
        <v>169</v>
      </c>
    </row>
    <row r="2">
      <c r="A2" s="277" t="s">
        <v>170</v>
      </c>
    </row>
    <row r="3">
      <c r="A3" s="277" t="s">
        <v>171</v>
      </c>
      <c r="B3" s="279" t="s">
        <v>6</v>
      </c>
      <c r="C3" s="279">
        <v>1.0</v>
      </c>
      <c r="D3" s="279">
        <v>2.0</v>
      </c>
      <c r="E3" s="279">
        <v>3.0</v>
      </c>
      <c r="F3" s="279">
        <v>4.0</v>
      </c>
      <c r="G3" s="279">
        <v>5.0</v>
      </c>
      <c r="H3" s="279">
        <v>6.0</v>
      </c>
    </row>
    <row r="4">
      <c r="A4" s="280" t="s">
        <v>172</v>
      </c>
      <c r="B4" s="282">
        <v>1.0</v>
      </c>
      <c r="C4" s="282">
        <v>1.0</v>
      </c>
      <c r="D4" s="282">
        <v>1.0</v>
      </c>
      <c r="E4" s="282">
        <v>1.0</v>
      </c>
      <c r="F4" s="282">
        <v>1.0</v>
      </c>
      <c r="G4" s="282">
        <v>1.0</v>
      </c>
      <c r="H4" s="282">
        <v>1.0</v>
      </c>
    </row>
    <row r="5">
      <c r="A5" s="283" t="s">
        <v>72</v>
      </c>
      <c r="B5" s="282">
        <v>0.99</v>
      </c>
      <c r="C5" s="245">
        <v>0.986</v>
      </c>
      <c r="D5" s="245">
        <v>1.0</v>
      </c>
      <c r="E5" s="282">
        <v>0.993</v>
      </c>
      <c r="F5" s="245">
        <v>0.9932</v>
      </c>
      <c r="G5" s="282">
        <v>1.0</v>
      </c>
      <c r="H5" s="282">
        <v>1.0</v>
      </c>
    </row>
    <row r="6">
      <c r="A6" s="286" t="s">
        <v>82</v>
      </c>
      <c r="B6" s="282">
        <f>92/98</f>
        <v>0.9387755102</v>
      </c>
      <c r="C6" s="282">
        <v>1.0</v>
      </c>
      <c r="D6" s="282">
        <v>1.0</v>
      </c>
      <c r="E6" s="282">
        <f>88/90</f>
        <v>0.9777777778</v>
      </c>
      <c r="F6" s="282">
        <f>83/90</f>
        <v>0.9222222222</v>
      </c>
      <c r="G6" s="282">
        <f>84/89</f>
        <v>0.9438202247</v>
      </c>
      <c r="H6" s="282">
        <f>76/86</f>
        <v>0.8837209302</v>
      </c>
    </row>
    <row r="7">
      <c r="A7" s="289" t="s">
        <v>84</v>
      </c>
      <c r="B7" s="282">
        <v>0.88</v>
      </c>
      <c r="C7" s="282">
        <v>0.99</v>
      </c>
      <c r="D7" s="282">
        <v>0.94</v>
      </c>
      <c r="E7" s="282">
        <v>0.97</v>
      </c>
      <c r="F7" s="282">
        <v>1.0</v>
      </c>
      <c r="G7" s="282">
        <v>1.0</v>
      </c>
      <c r="H7" s="282">
        <v>1.0</v>
      </c>
    </row>
    <row r="8">
      <c r="A8" s="290" t="s">
        <v>176</v>
      </c>
      <c r="B8" s="282">
        <v>1.0</v>
      </c>
      <c r="C8" s="282">
        <v>0.91</v>
      </c>
      <c r="D8" s="282">
        <v>0.92</v>
      </c>
      <c r="E8" s="282">
        <v>0.98</v>
      </c>
      <c r="F8" s="282">
        <v>0.93</v>
      </c>
      <c r="G8" s="282">
        <v>0.92</v>
      </c>
      <c r="H8" s="282">
        <v>0.96</v>
      </c>
    </row>
    <row r="9">
      <c r="A9" s="291" t="s">
        <v>177</v>
      </c>
      <c r="B9" s="282">
        <v>0.74</v>
      </c>
      <c r="C9" s="282">
        <v>0.92</v>
      </c>
      <c r="D9" s="282">
        <v>1.0</v>
      </c>
      <c r="E9" s="282">
        <v>0.92</v>
      </c>
      <c r="F9" s="282">
        <v>1.0</v>
      </c>
      <c r="G9" s="282">
        <v>1.0</v>
      </c>
      <c r="H9" s="282">
        <v>1.0</v>
      </c>
    </row>
    <row r="10">
      <c r="A10" s="16"/>
      <c r="B10" s="293"/>
      <c r="C10" s="293"/>
      <c r="D10" s="293"/>
      <c r="E10" s="293"/>
      <c r="F10" s="293"/>
      <c r="G10" s="293"/>
      <c r="H10" s="293"/>
    </row>
    <row r="11">
      <c r="A11" s="277" t="s">
        <v>184</v>
      </c>
      <c r="B11" s="279" t="s">
        <v>6</v>
      </c>
      <c r="C11" s="279">
        <v>1.0</v>
      </c>
      <c r="D11" s="279">
        <v>2.0</v>
      </c>
      <c r="E11" s="279">
        <v>3.0</v>
      </c>
      <c r="F11" s="279">
        <v>4.0</v>
      </c>
      <c r="G11" s="279">
        <v>5.0</v>
      </c>
      <c r="H11" s="279">
        <v>6.0</v>
      </c>
    </row>
    <row r="12">
      <c r="A12" s="280" t="s">
        <v>172</v>
      </c>
      <c r="B12" s="282">
        <v>1.0</v>
      </c>
      <c r="C12" s="282">
        <v>1.0</v>
      </c>
      <c r="D12" s="282">
        <v>1.0</v>
      </c>
      <c r="E12" s="282">
        <v>1.0</v>
      </c>
      <c r="F12" s="282">
        <v>1.0</v>
      </c>
      <c r="G12" s="282">
        <v>1.0</v>
      </c>
      <c r="H12" s="282">
        <v>1.0</v>
      </c>
    </row>
    <row r="13">
      <c r="A13" s="283" t="s">
        <v>72</v>
      </c>
      <c r="B13" s="282">
        <v>1.0</v>
      </c>
      <c r="C13" s="245">
        <v>0.986</v>
      </c>
      <c r="D13" s="245">
        <v>0.958</v>
      </c>
      <c r="E13" s="282">
        <v>0.95</v>
      </c>
      <c r="F13" s="245">
        <v>0.9866</v>
      </c>
      <c r="G13" s="282">
        <v>1.0</v>
      </c>
      <c r="H13" s="282">
        <v>1.0</v>
      </c>
    </row>
    <row r="14">
      <c r="A14" s="286" t="s">
        <v>82</v>
      </c>
      <c r="B14" s="282">
        <f>88/98</f>
        <v>0.8979591837</v>
      </c>
      <c r="C14" s="282">
        <f>76/88</f>
        <v>0.8636363636</v>
      </c>
      <c r="D14" s="282">
        <f>79/100</f>
        <v>0.79</v>
      </c>
      <c r="E14" s="282">
        <f>78/90</f>
        <v>0.8666666667</v>
      </c>
      <c r="F14" s="282">
        <v>1.0</v>
      </c>
      <c r="G14" s="282">
        <v>1.0</v>
      </c>
      <c r="H14" s="282">
        <v>1.0</v>
      </c>
    </row>
    <row r="15">
      <c r="A15" s="289" t="s">
        <v>84</v>
      </c>
      <c r="B15" s="282">
        <v>0.79</v>
      </c>
      <c r="C15" s="282">
        <v>0.99</v>
      </c>
      <c r="D15" s="282">
        <v>0.91</v>
      </c>
      <c r="E15" s="282">
        <v>0.98</v>
      </c>
      <c r="F15" s="282">
        <v>0.85</v>
      </c>
      <c r="G15" s="282">
        <v>0.94</v>
      </c>
      <c r="H15" s="282">
        <v>0.99</v>
      </c>
    </row>
    <row r="16">
      <c r="A16" s="290" t="s">
        <v>176</v>
      </c>
      <c r="B16" s="282">
        <v>1.0</v>
      </c>
      <c r="C16" s="282">
        <v>1.0</v>
      </c>
      <c r="D16" s="282">
        <v>1.0</v>
      </c>
      <c r="E16" s="282">
        <v>0.83</v>
      </c>
      <c r="F16" s="282">
        <v>0.93</v>
      </c>
      <c r="G16" s="282">
        <v>0.92</v>
      </c>
      <c r="H16" s="282">
        <v>1.0</v>
      </c>
    </row>
    <row r="17">
      <c r="A17" s="291" t="s">
        <v>177</v>
      </c>
      <c r="B17" s="282">
        <v>0.81</v>
      </c>
      <c r="C17" s="282">
        <v>0.81</v>
      </c>
      <c r="D17" s="282">
        <v>1.0</v>
      </c>
      <c r="E17" s="282">
        <v>0.92</v>
      </c>
      <c r="F17" s="282">
        <v>0.6</v>
      </c>
      <c r="G17" s="282">
        <v>1.0</v>
      </c>
      <c r="H17" s="282">
        <v>1.0</v>
      </c>
    </row>
  </sheetData>
  <mergeCells count="1">
    <mergeCell ref="A2:H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3" max="3" width="6.25"/>
    <col customWidth="1" min="4" max="4" width="4.13"/>
    <col customWidth="1" min="5" max="5" width="18.25"/>
    <col customWidth="1" min="7" max="7" width="5.75"/>
    <col customWidth="1" min="8" max="8" width="3.88"/>
    <col customWidth="1" min="9" max="9" width="18.25"/>
    <col customWidth="1" min="11" max="11" width="6.63"/>
    <col customWidth="1" min="12" max="12" width="4.5"/>
    <col customWidth="1" min="13" max="13" width="18.25"/>
    <col customWidth="1" min="15" max="15" width="6.25"/>
    <col customWidth="1" min="16" max="16" width="3.88"/>
    <col customWidth="1" min="17" max="17" width="18.25"/>
    <col customWidth="1" min="19" max="19" width="5.75"/>
    <col customWidth="1" min="20" max="20" width="4.0"/>
    <col customWidth="1" min="21" max="21" width="18.25"/>
    <col customWidth="1" min="23" max="23" width="6.25"/>
    <col customWidth="1" min="24" max="24" width="3.88"/>
    <col customWidth="1" min="25" max="25" width="18.25"/>
    <col customWidth="1" min="27" max="27" width="6.25"/>
  </cols>
  <sheetData>
    <row r="1">
      <c r="A1" s="299" t="s">
        <v>193</v>
      </c>
      <c r="C1" s="300"/>
      <c r="D1" s="301"/>
      <c r="E1" s="299" t="s">
        <v>193</v>
      </c>
      <c r="G1" s="302"/>
      <c r="H1" s="301"/>
      <c r="I1" s="299" t="s">
        <v>193</v>
      </c>
      <c r="K1" s="300"/>
      <c r="L1" s="301"/>
      <c r="M1" s="299" t="s">
        <v>193</v>
      </c>
      <c r="O1" s="300"/>
      <c r="P1" s="301"/>
      <c r="Q1" s="299" t="s">
        <v>193</v>
      </c>
      <c r="S1" s="300"/>
      <c r="T1" s="301"/>
      <c r="U1" s="299" t="s">
        <v>193</v>
      </c>
      <c r="W1" s="300"/>
      <c r="X1" s="301"/>
      <c r="Y1" s="299" t="s">
        <v>193</v>
      </c>
      <c r="AA1" s="300"/>
    </row>
    <row r="2">
      <c r="A2" s="299" t="s">
        <v>201</v>
      </c>
      <c r="B2" s="304"/>
      <c r="C2" s="305"/>
      <c r="D2" s="306"/>
      <c r="E2" s="299" t="s">
        <v>70</v>
      </c>
      <c r="F2" s="304"/>
      <c r="G2" s="305"/>
      <c r="H2" s="306"/>
      <c r="I2" s="299" t="s">
        <v>160</v>
      </c>
      <c r="J2" s="304"/>
      <c r="K2" s="305"/>
      <c r="L2" s="306"/>
      <c r="M2" s="299" t="s">
        <v>161</v>
      </c>
      <c r="N2" s="304"/>
      <c r="O2" s="305"/>
      <c r="P2" s="306"/>
      <c r="Q2" s="299" t="s">
        <v>73</v>
      </c>
      <c r="R2" s="304"/>
      <c r="S2" s="305"/>
      <c r="T2" s="306"/>
      <c r="U2" s="299" t="s">
        <v>165</v>
      </c>
      <c r="V2" s="304"/>
      <c r="W2" s="305"/>
      <c r="X2" s="306"/>
      <c r="Y2" s="299" t="s">
        <v>166</v>
      </c>
      <c r="Z2" s="304"/>
      <c r="AA2" s="305"/>
    </row>
    <row r="3">
      <c r="A3" s="307" t="s">
        <v>202</v>
      </c>
      <c r="B3" s="308">
        <v>319.0</v>
      </c>
      <c r="C3" s="309"/>
      <c r="D3" s="306"/>
      <c r="E3" s="307" t="s">
        <v>202</v>
      </c>
      <c r="F3" s="308">
        <v>7.0</v>
      </c>
      <c r="G3" s="309"/>
      <c r="H3" s="306"/>
      <c r="I3" s="307" t="s">
        <v>202</v>
      </c>
      <c r="J3" s="308">
        <v>81.0</v>
      </c>
      <c r="K3" s="309"/>
      <c r="L3" s="306"/>
      <c r="M3" s="307" t="s">
        <v>202</v>
      </c>
      <c r="N3" s="308">
        <v>129.0</v>
      </c>
      <c r="O3" s="309"/>
      <c r="P3" s="306"/>
      <c r="Q3" s="307" t="s">
        <v>202</v>
      </c>
      <c r="R3" s="308">
        <v>39.0</v>
      </c>
      <c r="S3" s="309"/>
      <c r="T3" s="306"/>
      <c r="U3" s="307" t="s">
        <v>202</v>
      </c>
      <c r="V3" s="308">
        <v>13.0</v>
      </c>
      <c r="W3" s="309"/>
      <c r="X3" s="306"/>
      <c r="Y3" s="307" t="s">
        <v>202</v>
      </c>
      <c r="Z3" s="308">
        <v>50.0</v>
      </c>
      <c r="AA3" s="309"/>
    </row>
    <row r="4">
      <c r="A4" s="311" t="s">
        <v>46</v>
      </c>
      <c r="B4" s="308">
        <v>145.0</v>
      </c>
      <c r="C4" s="309">
        <v>0.45454545454545453</v>
      </c>
      <c r="D4" s="306"/>
      <c r="E4" s="311" t="s">
        <v>46</v>
      </c>
      <c r="F4" s="312" t="s">
        <v>57</v>
      </c>
      <c r="G4" s="309">
        <v>0.42857142857142855</v>
      </c>
      <c r="H4" s="306"/>
      <c r="I4" s="311" t="s">
        <v>46</v>
      </c>
      <c r="J4" s="313">
        <v>43.0</v>
      </c>
      <c r="K4" s="309">
        <v>0.5308641975308642</v>
      </c>
      <c r="L4" s="306"/>
      <c r="M4" s="311" t="s">
        <v>46</v>
      </c>
      <c r="N4" s="313">
        <v>57.0</v>
      </c>
      <c r="O4" s="309">
        <v>0.4418604651162791</v>
      </c>
      <c r="P4" s="306"/>
      <c r="Q4" s="311" t="s">
        <v>46</v>
      </c>
      <c r="R4" s="313">
        <v>15.0</v>
      </c>
      <c r="S4" s="309">
        <v>0.38461538461538464</v>
      </c>
      <c r="T4" s="306"/>
      <c r="U4" s="311" t="s">
        <v>46</v>
      </c>
      <c r="V4" s="313">
        <v>6.0</v>
      </c>
      <c r="W4" s="309">
        <v>0.46153846153846156</v>
      </c>
      <c r="X4" s="306"/>
      <c r="Y4" s="311" t="s">
        <v>46</v>
      </c>
      <c r="Z4" s="313">
        <v>21.0</v>
      </c>
      <c r="AA4" s="309">
        <v>0.42</v>
      </c>
    </row>
    <row r="5">
      <c r="A5" s="311" t="s">
        <v>50</v>
      </c>
      <c r="B5" s="308">
        <v>174.0</v>
      </c>
      <c r="C5" s="309">
        <v>0.5454545454545454</v>
      </c>
      <c r="D5" s="306"/>
      <c r="E5" s="311" t="s">
        <v>50</v>
      </c>
      <c r="F5" s="312" t="s">
        <v>57</v>
      </c>
      <c r="G5" s="309">
        <v>0.5714285714285714</v>
      </c>
      <c r="H5" s="306"/>
      <c r="I5" s="311" t="s">
        <v>50</v>
      </c>
      <c r="J5" s="313">
        <v>38.0</v>
      </c>
      <c r="K5" s="309">
        <v>0.4691358024691358</v>
      </c>
      <c r="L5" s="306"/>
      <c r="M5" s="311" t="s">
        <v>50</v>
      </c>
      <c r="N5" s="313">
        <v>72.0</v>
      </c>
      <c r="O5" s="309">
        <v>0.5581395348837209</v>
      </c>
      <c r="P5" s="306"/>
      <c r="Q5" s="311" t="s">
        <v>50</v>
      </c>
      <c r="R5" s="313">
        <v>24.0</v>
      </c>
      <c r="S5" s="309">
        <v>0.6153846153846154</v>
      </c>
      <c r="T5" s="306"/>
      <c r="U5" s="311" t="s">
        <v>50</v>
      </c>
      <c r="V5" s="313">
        <v>7.0</v>
      </c>
      <c r="W5" s="309">
        <v>0.5384615384615384</v>
      </c>
      <c r="X5" s="306"/>
      <c r="Y5" s="311" t="s">
        <v>50</v>
      </c>
      <c r="Z5" s="313">
        <v>29.0</v>
      </c>
      <c r="AA5" s="309">
        <v>0.58</v>
      </c>
    </row>
    <row r="6">
      <c r="A6" s="315" t="s">
        <v>208</v>
      </c>
      <c r="B6" s="316">
        <v>52.0</v>
      </c>
      <c r="C6" s="309">
        <v>0.16300940438871472</v>
      </c>
      <c r="D6" s="306"/>
      <c r="E6" s="315" t="s">
        <v>208</v>
      </c>
      <c r="F6" s="318">
        <v>0.0</v>
      </c>
      <c r="G6" s="309">
        <v>0.0</v>
      </c>
      <c r="H6" s="306"/>
      <c r="I6" s="315" t="s">
        <v>208</v>
      </c>
      <c r="J6" s="318">
        <v>8.0</v>
      </c>
      <c r="K6" s="309">
        <v>0.09876543209876543</v>
      </c>
      <c r="L6" s="306"/>
      <c r="M6" s="315" t="s">
        <v>208</v>
      </c>
      <c r="N6" s="318">
        <v>11.0</v>
      </c>
      <c r="O6" s="309">
        <v>0.08527131782945736</v>
      </c>
      <c r="P6" s="306"/>
      <c r="Q6" s="315" t="s">
        <v>208</v>
      </c>
      <c r="R6" s="316" t="s">
        <v>57</v>
      </c>
      <c r="S6" s="309">
        <v>0.07692307692307693</v>
      </c>
      <c r="T6" s="306"/>
      <c r="U6" s="315" t="s">
        <v>208</v>
      </c>
      <c r="V6" s="318">
        <v>5.0</v>
      </c>
      <c r="W6" s="309">
        <v>0.38461538461538464</v>
      </c>
      <c r="X6" s="306"/>
      <c r="Y6" s="315" t="s">
        <v>208</v>
      </c>
      <c r="Z6" s="318">
        <v>25.0</v>
      </c>
      <c r="AA6" s="309">
        <v>0.5</v>
      </c>
    </row>
    <row r="7">
      <c r="A7" s="315" t="s">
        <v>213</v>
      </c>
      <c r="B7" s="316">
        <v>134.0</v>
      </c>
      <c r="C7" s="309">
        <v>0.4200626959247649</v>
      </c>
      <c r="D7" s="306"/>
      <c r="E7" s="315" t="s">
        <v>213</v>
      </c>
      <c r="F7" s="318">
        <v>6.0</v>
      </c>
      <c r="G7" s="309">
        <v>0.8571428571428571</v>
      </c>
      <c r="H7" s="306"/>
      <c r="I7" s="315" t="s">
        <v>213</v>
      </c>
      <c r="J7" s="318">
        <v>38.0</v>
      </c>
      <c r="K7" s="309">
        <v>0.4691358024691358</v>
      </c>
      <c r="L7" s="306"/>
      <c r="M7" s="315" t="s">
        <v>213</v>
      </c>
      <c r="N7" s="318">
        <v>43.0</v>
      </c>
      <c r="O7" s="309">
        <v>0.3333333333333333</v>
      </c>
      <c r="P7" s="306"/>
      <c r="Q7" s="315" t="s">
        <v>213</v>
      </c>
      <c r="R7" s="318">
        <v>35.0</v>
      </c>
      <c r="S7" s="309">
        <v>0.8974358974358975</v>
      </c>
      <c r="T7" s="306"/>
      <c r="U7" s="315" t="s">
        <v>213</v>
      </c>
      <c r="V7" s="316" t="s">
        <v>57</v>
      </c>
      <c r="W7" s="309">
        <v>0.23076923076923078</v>
      </c>
      <c r="X7" s="306"/>
      <c r="Y7" s="315" t="s">
        <v>213</v>
      </c>
      <c r="Z7" s="318">
        <v>9.0</v>
      </c>
      <c r="AA7" s="309">
        <v>0.18</v>
      </c>
    </row>
    <row r="8">
      <c r="A8" s="315" t="s">
        <v>214</v>
      </c>
      <c r="B8" s="316">
        <v>0.0</v>
      </c>
      <c r="C8" s="309">
        <v>0.0</v>
      </c>
      <c r="D8" s="306"/>
      <c r="E8" s="315" t="s">
        <v>214</v>
      </c>
      <c r="F8" s="318">
        <v>0.0</v>
      </c>
      <c r="G8" s="309">
        <v>0.0</v>
      </c>
      <c r="H8" s="306"/>
      <c r="I8" s="315" t="s">
        <v>214</v>
      </c>
      <c r="J8" s="318">
        <v>0.0</v>
      </c>
      <c r="K8" s="309">
        <v>0.0</v>
      </c>
      <c r="L8" s="306"/>
      <c r="M8" s="315" t="s">
        <v>214</v>
      </c>
      <c r="N8" s="318">
        <v>0.0</v>
      </c>
      <c r="O8" s="309">
        <v>0.0</v>
      </c>
      <c r="P8" s="306"/>
      <c r="Q8" s="315" t="s">
        <v>214</v>
      </c>
      <c r="R8" s="318">
        <v>0.0</v>
      </c>
      <c r="S8" s="309">
        <v>0.0</v>
      </c>
      <c r="T8" s="306"/>
      <c r="U8" s="315" t="s">
        <v>214</v>
      </c>
      <c r="V8" s="318">
        <v>0.0</v>
      </c>
      <c r="W8" s="309">
        <v>0.0</v>
      </c>
      <c r="X8" s="306"/>
      <c r="Y8" s="315" t="s">
        <v>214</v>
      </c>
      <c r="Z8" s="318">
        <v>0.0</v>
      </c>
      <c r="AA8" s="309">
        <v>0.0</v>
      </c>
    </row>
    <row r="9">
      <c r="A9" s="315" t="s">
        <v>60</v>
      </c>
      <c r="B9" s="316">
        <v>111.0</v>
      </c>
      <c r="C9" s="309">
        <v>0.34796238244514105</v>
      </c>
      <c r="D9" s="306"/>
      <c r="E9" s="315" t="s">
        <v>60</v>
      </c>
      <c r="F9" s="318">
        <v>0.0</v>
      </c>
      <c r="G9" s="309">
        <v>0.0</v>
      </c>
      <c r="H9" s="306"/>
      <c r="I9" s="315" t="s">
        <v>60</v>
      </c>
      <c r="J9" s="318">
        <v>29.0</v>
      </c>
      <c r="K9" s="309">
        <v>0.35802469135802467</v>
      </c>
      <c r="L9" s="306"/>
      <c r="M9" s="315" t="s">
        <v>60</v>
      </c>
      <c r="N9" s="318">
        <v>69.0</v>
      </c>
      <c r="O9" s="309">
        <v>0.5348837209302325</v>
      </c>
      <c r="P9" s="306"/>
      <c r="Q9" s="315" t="s">
        <v>60</v>
      </c>
      <c r="R9" s="316" t="s">
        <v>57</v>
      </c>
      <c r="S9" s="309">
        <v>0.02564102564102564</v>
      </c>
      <c r="T9" s="306"/>
      <c r="U9" s="315" t="s">
        <v>60</v>
      </c>
      <c r="V9" s="316" t="s">
        <v>57</v>
      </c>
      <c r="W9" s="309">
        <v>0.3076923076923077</v>
      </c>
      <c r="X9" s="306"/>
      <c r="Y9" s="315" t="s">
        <v>60</v>
      </c>
      <c r="Z9" s="318">
        <v>8.0</v>
      </c>
      <c r="AA9" s="309">
        <v>0.16</v>
      </c>
    </row>
    <row r="10">
      <c r="A10" s="315" t="s">
        <v>61</v>
      </c>
      <c r="B10" s="316">
        <v>9.0</v>
      </c>
      <c r="C10" s="309">
        <v>0.02821316614420063</v>
      </c>
      <c r="D10" s="306"/>
      <c r="E10" s="315" t="s">
        <v>61</v>
      </c>
      <c r="F10" s="318">
        <v>0.0</v>
      </c>
      <c r="G10" s="309">
        <v>0.0</v>
      </c>
      <c r="H10" s="306"/>
      <c r="I10" s="315" t="s">
        <v>61</v>
      </c>
      <c r="J10" s="316" t="s">
        <v>57</v>
      </c>
      <c r="K10" s="309">
        <v>0.04938271604938271</v>
      </c>
      <c r="L10" s="306"/>
      <c r="M10" s="315" t="s">
        <v>61</v>
      </c>
      <c r="N10" s="316" t="s">
        <v>57</v>
      </c>
      <c r="O10" s="309">
        <v>0.007751937984496124</v>
      </c>
      <c r="P10" s="306"/>
      <c r="Q10" s="315" t="s">
        <v>61</v>
      </c>
      <c r="R10" s="318">
        <v>0.0</v>
      </c>
      <c r="S10" s="309">
        <v>0.0</v>
      </c>
      <c r="T10" s="306"/>
      <c r="U10" s="315" t="s">
        <v>61</v>
      </c>
      <c r="V10" s="316" t="s">
        <v>57</v>
      </c>
      <c r="W10" s="309">
        <v>0.07692307692307693</v>
      </c>
      <c r="X10" s="306"/>
      <c r="Y10" s="315" t="s">
        <v>61</v>
      </c>
      <c r="Z10" s="316" t="s">
        <v>57</v>
      </c>
      <c r="AA10" s="309">
        <v>0.06</v>
      </c>
    </row>
    <row r="11">
      <c r="A11" s="315" t="s">
        <v>62</v>
      </c>
      <c r="B11" s="316" t="s">
        <v>57</v>
      </c>
      <c r="C11" s="309">
        <v>0.009404388714733543</v>
      </c>
      <c r="D11" s="306"/>
      <c r="E11" s="315" t="s">
        <v>62</v>
      </c>
      <c r="F11" s="318">
        <v>0.0</v>
      </c>
      <c r="G11" s="309">
        <v>0.0</v>
      </c>
      <c r="H11" s="306"/>
      <c r="I11" s="315" t="s">
        <v>62</v>
      </c>
      <c r="J11" s="316" t="s">
        <v>57</v>
      </c>
      <c r="K11" s="309">
        <v>0.012345679012345678</v>
      </c>
      <c r="L11" s="306"/>
      <c r="M11" s="315" t="s">
        <v>62</v>
      </c>
      <c r="N11" s="316" t="s">
        <v>57</v>
      </c>
      <c r="O11" s="309">
        <v>0.007751937984496124</v>
      </c>
      <c r="P11" s="306"/>
      <c r="Q11" s="315" t="s">
        <v>62</v>
      </c>
      <c r="R11" s="318">
        <v>0.0</v>
      </c>
      <c r="S11" s="309">
        <v>0.0</v>
      </c>
      <c r="T11" s="306"/>
      <c r="U11" s="315" t="s">
        <v>62</v>
      </c>
      <c r="V11" s="318">
        <v>0.0</v>
      </c>
      <c r="W11" s="309">
        <v>0.0</v>
      </c>
      <c r="X11" s="306"/>
      <c r="Y11" s="315" t="s">
        <v>62</v>
      </c>
      <c r="Z11" s="316" t="s">
        <v>57</v>
      </c>
      <c r="AA11" s="309">
        <v>0.02</v>
      </c>
    </row>
    <row r="12">
      <c r="A12" s="315" t="s">
        <v>64</v>
      </c>
      <c r="B12" s="316">
        <v>10.0</v>
      </c>
      <c r="C12" s="309">
        <v>0.03134796238244514</v>
      </c>
      <c r="D12" s="306"/>
      <c r="E12" s="315" t="s">
        <v>64</v>
      </c>
      <c r="F12" s="316" t="s">
        <v>57</v>
      </c>
      <c r="G12" s="309">
        <v>0.14285714285714285</v>
      </c>
      <c r="H12" s="306"/>
      <c r="I12" s="315" t="s">
        <v>64</v>
      </c>
      <c r="J12" s="316" t="s">
        <v>57</v>
      </c>
      <c r="K12" s="309">
        <v>0.012345679012345678</v>
      </c>
      <c r="L12" s="306"/>
      <c r="M12" s="315" t="s">
        <v>64</v>
      </c>
      <c r="N12" s="316" t="s">
        <v>57</v>
      </c>
      <c r="O12" s="309">
        <v>0.031007751937984496</v>
      </c>
      <c r="P12" s="306"/>
      <c r="Q12" s="315" t="s">
        <v>64</v>
      </c>
      <c r="R12" s="318">
        <v>0.0</v>
      </c>
      <c r="S12" s="309">
        <v>0.0</v>
      </c>
      <c r="T12" s="306"/>
      <c r="U12" s="315" t="s">
        <v>64</v>
      </c>
      <c r="V12" s="318">
        <v>0.0</v>
      </c>
      <c r="W12" s="309">
        <v>0.0</v>
      </c>
      <c r="X12" s="306"/>
      <c r="Y12" s="315" t="s">
        <v>64</v>
      </c>
      <c r="Z12" s="316" t="s">
        <v>57</v>
      </c>
      <c r="AA12" s="309">
        <v>0.08</v>
      </c>
    </row>
    <row r="13">
      <c r="A13" s="324" t="s">
        <v>69</v>
      </c>
      <c r="B13" s="326">
        <v>8.0</v>
      </c>
      <c r="C13" s="309">
        <v>0.025078369905956112</v>
      </c>
      <c r="D13" s="306"/>
      <c r="E13" s="324" t="s">
        <v>69</v>
      </c>
      <c r="F13" s="326" t="s">
        <v>57</v>
      </c>
      <c r="G13" s="309">
        <v>0.14285714285714285</v>
      </c>
      <c r="H13" s="306"/>
      <c r="I13" s="324" t="s">
        <v>69</v>
      </c>
      <c r="J13" s="326" t="s">
        <v>57</v>
      </c>
      <c r="K13" s="309">
        <v>0.037037037037037035</v>
      </c>
      <c r="L13" s="306"/>
      <c r="M13" s="324" t="s">
        <v>69</v>
      </c>
      <c r="N13" s="326" t="s">
        <v>57</v>
      </c>
      <c r="O13" s="309">
        <v>0.015503875968992248</v>
      </c>
      <c r="P13" s="306"/>
      <c r="Q13" s="324" t="s">
        <v>69</v>
      </c>
      <c r="R13" s="326" t="s">
        <v>57</v>
      </c>
      <c r="S13" s="309">
        <v>0.05128205128205128</v>
      </c>
      <c r="T13" s="306"/>
      <c r="U13" s="324" t="s">
        <v>69</v>
      </c>
      <c r="V13" s="327">
        <v>0.0</v>
      </c>
      <c r="W13" s="309">
        <v>0.0</v>
      </c>
      <c r="X13" s="306"/>
      <c r="Y13" s="324" t="s">
        <v>69</v>
      </c>
      <c r="Z13" s="327">
        <v>0.0</v>
      </c>
      <c r="AA13" s="309">
        <v>0.0</v>
      </c>
    </row>
    <row r="14">
      <c r="A14" s="311" t="s">
        <v>224</v>
      </c>
      <c r="B14" s="308">
        <v>55.0</v>
      </c>
      <c r="C14" s="309">
        <v>0.1724137931034483</v>
      </c>
      <c r="D14" s="306"/>
      <c r="E14" s="311" t="s">
        <v>224</v>
      </c>
      <c r="F14" s="313">
        <v>0.0</v>
      </c>
      <c r="G14" s="309">
        <v>0.0</v>
      </c>
      <c r="H14" s="306"/>
      <c r="I14" s="311" t="s">
        <v>224</v>
      </c>
      <c r="J14" s="313">
        <v>10.0</v>
      </c>
      <c r="K14" s="309">
        <v>0.12345679012345678</v>
      </c>
      <c r="L14" s="306"/>
      <c r="M14" s="311" t="s">
        <v>224</v>
      </c>
      <c r="N14" s="313">
        <v>11.0</v>
      </c>
      <c r="O14" s="309">
        <v>0.08527131782945736</v>
      </c>
      <c r="P14" s="306"/>
      <c r="Q14" s="311" t="s">
        <v>224</v>
      </c>
      <c r="R14" s="313">
        <v>5.0</v>
      </c>
      <c r="S14" s="309">
        <v>0.1282051282051282</v>
      </c>
      <c r="T14" s="306"/>
      <c r="U14" s="311" t="s">
        <v>224</v>
      </c>
      <c r="V14" s="313">
        <v>6.0</v>
      </c>
      <c r="W14" s="309">
        <v>0.46153846153846156</v>
      </c>
      <c r="X14" s="306"/>
      <c r="Y14" s="311" t="s">
        <v>224</v>
      </c>
      <c r="Z14" s="313">
        <v>23.0</v>
      </c>
      <c r="AA14" s="309">
        <v>0.46</v>
      </c>
    </row>
    <row r="15">
      <c r="A15" s="315" t="s">
        <v>225</v>
      </c>
      <c r="B15" s="316">
        <v>84.0</v>
      </c>
      <c r="C15" s="309">
        <v>0.26332288401253917</v>
      </c>
      <c r="D15" s="306"/>
      <c r="E15" s="315" t="s">
        <v>225</v>
      </c>
      <c r="F15" s="318">
        <v>0.0</v>
      </c>
      <c r="G15" s="309">
        <v>0.0</v>
      </c>
      <c r="H15" s="306"/>
      <c r="I15" s="315" t="s">
        <v>225</v>
      </c>
      <c r="J15" s="318">
        <v>20.0</v>
      </c>
      <c r="K15" s="309">
        <v>0.24691358024691357</v>
      </c>
      <c r="L15" s="306"/>
      <c r="M15" s="315" t="s">
        <v>225</v>
      </c>
      <c r="N15" s="318">
        <v>40.0</v>
      </c>
      <c r="O15" s="309">
        <v>0.31007751937984496</v>
      </c>
      <c r="P15" s="306"/>
      <c r="Q15" s="315" t="s">
        <v>225</v>
      </c>
      <c r="R15" s="316" t="s">
        <v>57</v>
      </c>
      <c r="S15" s="309">
        <v>0.07692307692307693</v>
      </c>
      <c r="T15" s="306"/>
      <c r="U15" s="315" t="s">
        <v>225</v>
      </c>
      <c r="V15" s="318">
        <v>7.0</v>
      </c>
      <c r="W15" s="309">
        <v>0.5384615384615384</v>
      </c>
      <c r="X15" s="306"/>
      <c r="Y15" s="315" t="s">
        <v>225</v>
      </c>
      <c r="Z15" s="318">
        <v>14.0</v>
      </c>
      <c r="AA15" s="309">
        <v>0.28</v>
      </c>
    </row>
    <row r="16">
      <c r="A16" s="306"/>
      <c r="B16" s="306"/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</row>
    <row r="17">
      <c r="A17" s="299" t="s">
        <v>226</v>
      </c>
      <c r="C17" s="305"/>
      <c r="D17" s="306"/>
      <c r="E17" s="299" t="s">
        <v>226</v>
      </c>
      <c r="G17" s="305"/>
      <c r="H17" s="306"/>
      <c r="I17" s="299" t="s">
        <v>226</v>
      </c>
      <c r="K17" s="305"/>
      <c r="L17" s="306"/>
      <c r="M17" s="299" t="s">
        <v>226</v>
      </c>
      <c r="O17" s="305"/>
      <c r="P17" s="306"/>
      <c r="Q17" s="299" t="s">
        <v>226</v>
      </c>
      <c r="S17" s="305"/>
      <c r="T17" s="306"/>
      <c r="U17" s="299" t="s">
        <v>226</v>
      </c>
      <c r="W17" s="305"/>
      <c r="X17" s="306"/>
      <c r="Y17" s="299" t="s">
        <v>226</v>
      </c>
      <c r="AA17" s="305"/>
    </row>
    <row r="18">
      <c r="A18" s="299" t="s">
        <v>201</v>
      </c>
      <c r="B18" s="304"/>
      <c r="C18" s="305"/>
      <c r="D18" s="306"/>
      <c r="E18" s="299" t="s">
        <v>70</v>
      </c>
      <c r="F18" s="304"/>
      <c r="G18" s="305"/>
      <c r="H18" s="306"/>
      <c r="I18" s="299" t="s">
        <v>160</v>
      </c>
      <c r="J18" s="304"/>
      <c r="K18" s="305"/>
      <c r="L18" s="306"/>
      <c r="M18" s="299" t="s">
        <v>161</v>
      </c>
      <c r="N18" s="304"/>
      <c r="O18" s="305"/>
      <c r="P18" s="306"/>
      <c r="Q18" s="299" t="s">
        <v>73</v>
      </c>
      <c r="R18" s="304"/>
      <c r="S18" s="305"/>
      <c r="T18" s="306"/>
      <c r="U18" s="299" t="s">
        <v>165</v>
      </c>
      <c r="V18" s="304"/>
      <c r="W18" s="305"/>
      <c r="X18" s="306"/>
      <c r="Y18" s="299" t="s">
        <v>166</v>
      </c>
      <c r="Z18" s="304"/>
      <c r="AA18" s="305"/>
    </row>
    <row r="19">
      <c r="A19" s="307" t="s">
        <v>202</v>
      </c>
      <c r="B19" s="308">
        <v>267.0</v>
      </c>
      <c r="C19" s="309"/>
      <c r="D19" s="306"/>
      <c r="E19" s="307" t="s">
        <v>202</v>
      </c>
      <c r="F19" s="308">
        <v>6.0</v>
      </c>
      <c r="G19" s="309"/>
      <c r="H19" s="306"/>
      <c r="I19" s="307" t="s">
        <v>202</v>
      </c>
      <c r="J19" s="308">
        <v>70.0</v>
      </c>
      <c r="K19" s="309"/>
      <c r="L19" s="306"/>
      <c r="M19" s="307" t="s">
        <v>202</v>
      </c>
      <c r="N19" s="308">
        <v>123.0</v>
      </c>
      <c r="O19" s="309"/>
      <c r="P19" s="306"/>
      <c r="Q19" s="307" t="s">
        <v>202</v>
      </c>
      <c r="R19" s="308">
        <v>19.0</v>
      </c>
      <c r="S19" s="309"/>
      <c r="T19" s="306"/>
      <c r="U19" s="307" t="s">
        <v>202</v>
      </c>
      <c r="V19" s="308">
        <v>13.0</v>
      </c>
      <c r="W19" s="309"/>
      <c r="X19" s="306"/>
      <c r="Y19" s="307" t="s">
        <v>202</v>
      </c>
      <c r="Z19" s="308">
        <v>36.0</v>
      </c>
      <c r="AA19" s="309"/>
    </row>
    <row r="20">
      <c r="A20" s="311" t="s">
        <v>46</v>
      </c>
      <c r="B20" s="308">
        <v>128.0</v>
      </c>
      <c r="C20" s="309">
        <v>0.4794007490636704</v>
      </c>
      <c r="D20" s="306"/>
      <c r="E20" s="311" t="s">
        <v>46</v>
      </c>
      <c r="F20" s="312" t="s">
        <v>57</v>
      </c>
      <c r="G20" s="309">
        <v>0.6666666666666666</v>
      </c>
      <c r="H20" s="306"/>
      <c r="I20" s="311" t="s">
        <v>46</v>
      </c>
      <c r="J20" s="313">
        <v>31.0</v>
      </c>
      <c r="K20" s="309">
        <v>0.44285714285714284</v>
      </c>
      <c r="L20" s="306"/>
      <c r="M20" s="311" t="s">
        <v>46</v>
      </c>
      <c r="N20" s="313">
        <v>57.0</v>
      </c>
      <c r="O20" s="309">
        <v>0.4634146341463415</v>
      </c>
      <c r="P20" s="306"/>
      <c r="Q20" s="311" t="s">
        <v>46</v>
      </c>
      <c r="R20" s="313">
        <v>12.0</v>
      </c>
      <c r="S20" s="309">
        <v>0.631578947368421</v>
      </c>
      <c r="T20" s="306"/>
      <c r="U20" s="311" t="s">
        <v>46</v>
      </c>
      <c r="V20" s="312" t="s">
        <v>57</v>
      </c>
      <c r="W20" s="309">
        <v>0.3076923076923077</v>
      </c>
      <c r="X20" s="306"/>
      <c r="Y20" s="311" t="s">
        <v>46</v>
      </c>
      <c r="Z20" s="313">
        <v>20.0</v>
      </c>
      <c r="AA20" s="309">
        <v>0.5555555555555556</v>
      </c>
    </row>
    <row r="21">
      <c r="A21" s="311" t="s">
        <v>50</v>
      </c>
      <c r="B21" s="308">
        <v>139.0</v>
      </c>
      <c r="C21" s="309">
        <v>0.5205992509363296</v>
      </c>
      <c r="D21" s="306"/>
      <c r="E21" s="311" t="s">
        <v>50</v>
      </c>
      <c r="F21" s="312" t="s">
        <v>57</v>
      </c>
      <c r="G21" s="309">
        <v>0.3333333333333333</v>
      </c>
      <c r="H21" s="306"/>
      <c r="I21" s="311" t="s">
        <v>50</v>
      </c>
      <c r="J21" s="313">
        <v>39.0</v>
      </c>
      <c r="K21" s="309">
        <v>0.5571428571428572</v>
      </c>
      <c r="L21" s="306"/>
      <c r="M21" s="311" t="s">
        <v>50</v>
      </c>
      <c r="N21" s="313">
        <v>66.0</v>
      </c>
      <c r="O21" s="309">
        <v>0.5365853658536586</v>
      </c>
      <c r="P21" s="306"/>
      <c r="Q21" s="311" t="s">
        <v>50</v>
      </c>
      <c r="R21" s="313">
        <v>7.0</v>
      </c>
      <c r="S21" s="309">
        <v>0.3684210526315789</v>
      </c>
      <c r="T21" s="306"/>
      <c r="U21" s="311" t="s">
        <v>50</v>
      </c>
      <c r="V21" s="313">
        <v>9.0</v>
      </c>
      <c r="W21" s="309">
        <v>0.6923076923076923</v>
      </c>
      <c r="X21" s="306"/>
      <c r="Y21" s="311" t="s">
        <v>50</v>
      </c>
      <c r="Z21" s="313">
        <v>16.0</v>
      </c>
      <c r="AA21" s="309">
        <v>0.4444444444444444</v>
      </c>
    </row>
    <row r="22">
      <c r="A22" s="315" t="s">
        <v>208</v>
      </c>
      <c r="B22" s="316">
        <v>41.0</v>
      </c>
      <c r="C22" s="309">
        <v>0.15355805243445692</v>
      </c>
      <c r="D22" s="306"/>
      <c r="E22" s="315" t="s">
        <v>208</v>
      </c>
      <c r="F22" s="316" t="s">
        <v>57</v>
      </c>
      <c r="G22" s="309">
        <v>0.16666666666666666</v>
      </c>
      <c r="H22" s="306"/>
      <c r="I22" s="315" t="s">
        <v>208</v>
      </c>
      <c r="J22" s="318">
        <v>9.0</v>
      </c>
      <c r="K22" s="309">
        <v>0.12857142857142856</v>
      </c>
      <c r="L22" s="306"/>
      <c r="M22" s="315" t="s">
        <v>208</v>
      </c>
      <c r="N22" s="318">
        <v>6.0</v>
      </c>
      <c r="O22" s="309">
        <v>0.04878048780487805</v>
      </c>
      <c r="P22" s="306"/>
      <c r="Q22" s="315" t="s">
        <v>208</v>
      </c>
      <c r="R22" s="316" t="s">
        <v>57</v>
      </c>
      <c r="S22" s="309">
        <v>0.10526315789473684</v>
      </c>
      <c r="T22" s="306"/>
      <c r="U22" s="315" t="s">
        <v>208</v>
      </c>
      <c r="V22" s="318">
        <v>8.0</v>
      </c>
      <c r="W22" s="309">
        <v>0.6153846153846154</v>
      </c>
      <c r="X22" s="306"/>
      <c r="Y22" s="315" t="s">
        <v>208</v>
      </c>
      <c r="Z22" s="318">
        <v>15.0</v>
      </c>
      <c r="AA22" s="309">
        <v>0.4166666666666667</v>
      </c>
    </row>
    <row r="23">
      <c r="A23" s="315" t="s">
        <v>213</v>
      </c>
      <c r="B23" s="316">
        <v>91.0</v>
      </c>
      <c r="C23" s="309">
        <v>0.3408239700374532</v>
      </c>
      <c r="D23" s="306"/>
      <c r="E23" s="315" t="s">
        <v>213</v>
      </c>
      <c r="F23" s="318">
        <v>5.0</v>
      </c>
      <c r="G23" s="309">
        <v>0.8333333333333334</v>
      </c>
      <c r="H23" s="306"/>
      <c r="I23" s="315" t="s">
        <v>213</v>
      </c>
      <c r="J23" s="318">
        <v>32.0</v>
      </c>
      <c r="K23" s="309">
        <v>0.45714285714285713</v>
      </c>
      <c r="L23" s="306"/>
      <c r="M23" s="315" t="s">
        <v>213</v>
      </c>
      <c r="N23" s="318">
        <v>36.0</v>
      </c>
      <c r="O23" s="309">
        <v>0.2926829268292683</v>
      </c>
      <c r="P23" s="306"/>
      <c r="Q23" s="315" t="s">
        <v>213</v>
      </c>
      <c r="R23" s="318">
        <v>12.0</v>
      </c>
      <c r="S23" s="309">
        <v>0.631578947368421</v>
      </c>
      <c r="T23" s="306"/>
      <c r="U23" s="315" t="s">
        <v>213</v>
      </c>
      <c r="V23" s="318">
        <v>0.0</v>
      </c>
      <c r="W23" s="309">
        <v>0.0</v>
      </c>
      <c r="X23" s="306"/>
      <c r="Y23" s="315" t="s">
        <v>213</v>
      </c>
      <c r="Z23" s="318">
        <v>6.0</v>
      </c>
      <c r="AA23" s="309">
        <v>0.16666666666666666</v>
      </c>
    </row>
    <row r="24">
      <c r="A24" s="315" t="s">
        <v>214</v>
      </c>
      <c r="B24" s="316">
        <v>0.0</v>
      </c>
      <c r="C24" s="309">
        <v>0.0</v>
      </c>
      <c r="D24" s="306"/>
      <c r="E24" s="315" t="s">
        <v>214</v>
      </c>
      <c r="F24" s="318">
        <v>0.0</v>
      </c>
      <c r="G24" s="309">
        <v>0.0</v>
      </c>
      <c r="H24" s="306"/>
      <c r="I24" s="315" t="s">
        <v>214</v>
      </c>
      <c r="J24" s="318">
        <v>0.0</v>
      </c>
      <c r="K24" s="309">
        <v>0.0</v>
      </c>
      <c r="L24" s="306"/>
      <c r="M24" s="315" t="s">
        <v>214</v>
      </c>
      <c r="N24" s="318">
        <v>0.0</v>
      </c>
      <c r="O24" s="309">
        <v>0.0</v>
      </c>
      <c r="P24" s="306"/>
      <c r="Q24" s="315" t="s">
        <v>214</v>
      </c>
      <c r="R24" s="318">
        <v>0.0</v>
      </c>
      <c r="S24" s="309">
        <v>0.0</v>
      </c>
      <c r="T24" s="306"/>
      <c r="U24" s="315" t="s">
        <v>214</v>
      </c>
      <c r="V24" s="318">
        <v>0.0</v>
      </c>
      <c r="W24" s="309">
        <v>0.0</v>
      </c>
      <c r="X24" s="306"/>
      <c r="Y24" s="315" t="s">
        <v>214</v>
      </c>
      <c r="Z24" s="318">
        <v>0.0</v>
      </c>
      <c r="AA24" s="309">
        <v>0.0</v>
      </c>
    </row>
    <row r="25">
      <c r="A25" s="315" t="s">
        <v>60</v>
      </c>
      <c r="B25" s="316">
        <v>114.0</v>
      </c>
      <c r="C25" s="309">
        <v>0.42696629213483145</v>
      </c>
      <c r="D25" s="306"/>
      <c r="E25" s="315" t="s">
        <v>60</v>
      </c>
      <c r="F25" s="318">
        <v>0.0</v>
      </c>
      <c r="G25" s="309">
        <v>0.0</v>
      </c>
      <c r="H25" s="306"/>
      <c r="I25" s="315" t="s">
        <v>60</v>
      </c>
      <c r="J25" s="318">
        <v>25.0</v>
      </c>
      <c r="K25" s="309">
        <v>0.35714285714285715</v>
      </c>
      <c r="L25" s="306"/>
      <c r="M25" s="315" t="s">
        <v>60</v>
      </c>
      <c r="N25" s="318">
        <v>79.0</v>
      </c>
      <c r="O25" s="309">
        <v>0.6422764227642277</v>
      </c>
      <c r="P25" s="306"/>
      <c r="Q25" s="315" t="s">
        <v>60</v>
      </c>
      <c r="R25" s="316" t="s">
        <v>57</v>
      </c>
      <c r="S25" s="309">
        <v>0.05263157894736842</v>
      </c>
      <c r="T25" s="306"/>
      <c r="U25" s="315" t="s">
        <v>60</v>
      </c>
      <c r="V25" s="316" t="s">
        <v>57</v>
      </c>
      <c r="W25" s="309">
        <v>0.15384615384615385</v>
      </c>
      <c r="X25" s="306"/>
      <c r="Y25" s="315" t="s">
        <v>60</v>
      </c>
      <c r="Z25" s="318">
        <v>7.0</v>
      </c>
      <c r="AA25" s="309">
        <v>0.19444444444444445</v>
      </c>
    </row>
    <row r="26">
      <c r="A26" s="315" t="s">
        <v>61</v>
      </c>
      <c r="B26" s="316">
        <v>11.0</v>
      </c>
      <c r="C26" s="309">
        <v>0.04119850187265917</v>
      </c>
      <c r="D26" s="306"/>
      <c r="E26" s="315" t="s">
        <v>61</v>
      </c>
      <c r="F26" s="318">
        <v>0.0</v>
      </c>
      <c r="G26" s="309">
        <v>0.0</v>
      </c>
      <c r="H26" s="306"/>
      <c r="I26" s="315" t="s">
        <v>61</v>
      </c>
      <c r="J26" s="316" t="s">
        <v>57</v>
      </c>
      <c r="K26" s="309">
        <v>0.04285714285714286</v>
      </c>
      <c r="L26" s="306"/>
      <c r="M26" s="315" t="s">
        <v>61</v>
      </c>
      <c r="N26" s="316" t="s">
        <v>57</v>
      </c>
      <c r="O26" s="309">
        <v>0.008130081300813009</v>
      </c>
      <c r="P26" s="306"/>
      <c r="Q26" s="315" t="s">
        <v>61</v>
      </c>
      <c r="R26" s="318">
        <v>0.0</v>
      </c>
      <c r="S26" s="309">
        <v>0.0</v>
      </c>
      <c r="T26" s="306"/>
      <c r="U26" s="315" t="s">
        <v>61</v>
      </c>
      <c r="V26" s="316" t="s">
        <v>57</v>
      </c>
      <c r="W26" s="309">
        <v>0.15384615384615385</v>
      </c>
      <c r="X26" s="306"/>
      <c r="Y26" s="315" t="s">
        <v>61</v>
      </c>
      <c r="Z26" s="318">
        <v>5.0</v>
      </c>
      <c r="AA26" s="309">
        <v>0.1388888888888889</v>
      </c>
    </row>
    <row r="27">
      <c r="A27" s="315" t="s">
        <v>62</v>
      </c>
      <c r="B27" s="316" t="s">
        <v>57</v>
      </c>
      <c r="C27" s="309">
        <v>0.011235955056179775</v>
      </c>
      <c r="D27" s="306"/>
      <c r="E27" s="315" t="s">
        <v>62</v>
      </c>
      <c r="F27" s="318">
        <v>0.0</v>
      </c>
      <c r="G27" s="309">
        <v>0.0</v>
      </c>
      <c r="H27" s="306"/>
      <c r="I27" s="315" t="s">
        <v>62</v>
      </c>
      <c r="J27" s="318">
        <v>0.0</v>
      </c>
      <c r="K27" s="309">
        <v>0.0</v>
      </c>
      <c r="L27" s="306"/>
      <c r="M27" s="315" t="s">
        <v>62</v>
      </c>
      <c r="N27" s="318">
        <v>0.0</v>
      </c>
      <c r="O27" s="309">
        <v>0.0</v>
      </c>
      <c r="P27" s="306"/>
      <c r="Q27" s="315" t="s">
        <v>62</v>
      </c>
      <c r="R27" s="318">
        <v>0.0</v>
      </c>
      <c r="S27" s="309">
        <v>0.0</v>
      </c>
      <c r="T27" s="306"/>
      <c r="U27" s="315" t="s">
        <v>62</v>
      </c>
      <c r="V27" s="316" t="s">
        <v>57</v>
      </c>
      <c r="W27" s="309">
        <v>0.07692307692307693</v>
      </c>
      <c r="X27" s="306"/>
      <c r="Y27" s="315" t="s">
        <v>62</v>
      </c>
      <c r="Z27" s="316" t="s">
        <v>57</v>
      </c>
      <c r="AA27" s="309">
        <v>0.05555555555555555</v>
      </c>
    </row>
    <row r="28">
      <c r="A28" s="315" t="s">
        <v>64</v>
      </c>
      <c r="B28" s="316">
        <v>7.0</v>
      </c>
      <c r="C28" s="309">
        <v>0.026217228464419477</v>
      </c>
      <c r="D28" s="306"/>
      <c r="E28" s="315" t="s">
        <v>64</v>
      </c>
      <c r="F28" s="318">
        <v>0.0</v>
      </c>
      <c r="G28" s="309">
        <v>0.0</v>
      </c>
      <c r="H28" s="306"/>
      <c r="I28" s="315" t="s">
        <v>64</v>
      </c>
      <c r="J28" s="316" t="s">
        <v>57</v>
      </c>
      <c r="K28" s="309">
        <v>0.014285714285714285</v>
      </c>
      <c r="L28" s="306"/>
      <c r="M28" s="315" t="s">
        <v>64</v>
      </c>
      <c r="N28" s="316" t="s">
        <v>57</v>
      </c>
      <c r="O28" s="309">
        <v>0.008130081300813009</v>
      </c>
      <c r="P28" s="306"/>
      <c r="Q28" s="315" t="s">
        <v>64</v>
      </c>
      <c r="R28" s="316" t="s">
        <v>57</v>
      </c>
      <c r="S28" s="309">
        <v>0.21052631578947367</v>
      </c>
      <c r="T28" s="306"/>
      <c r="U28" s="315" t="s">
        <v>64</v>
      </c>
      <c r="V28" s="318">
        <v>0.0</v>
      </c>
      <c r="W28" s="309">
        <v>0.0</v>
      </c>
      <c r="X28" s="306"/>
      <c r="Y28" s="315" t="s">
        <v>64</v>
      </c>
      <c r="Z28" s="316" t="s">
        <v>57</v>
      </c>
      <c r="AA28" s="309">
        <v>0.027777777777777776</v>
      </c>
    </row>
    <row r="29">
      <c r="A29" s="324" t="s">
        <v>69</v>
      </c>
      <c r="B29" s="326" t="s">
        <v>57</v>
      </c>
      <c r="C29" s="309">
        <v>0.0149812734082397</v>
      </c>
      <c r="D29" s="306"/>
      <c r="E29" s="324" t="s">
        <v>69</v>
      </c>
      <c r="F29" s="326" t="s">
        <v>57</v>
      </c>
      <c r="G29" s="309">
        <v>0.16666666666666666</v>
      </c>
      <c r="H29" s="306"/>
      <c r="I29" s="324" t="s">
        <v>69</v>
      </c>
      <c r="J29" s="326" t="s">
        <v>57</v>
      </c>
      <c r="K29" s="309">
        <v>0.014285714285714285</v>
      </c>
      <c r="L29" s="306"/>
      <c r="M29" s="324" t="s">
        <v>69</v>
      </c>
      <c r="N29" s="327">
        <v>0.0</v>
      </c>
      <c r="O29" s="309">
        <v>0.0</v>
      </c>
      <c r="P29" s="306"/>
      <c r="Q29" s="324" t="s">
        <v>69</v>
      </c>
      <c r="R29" s="326" t="s">
        <v>57</v>
      </c>
      <c r="S29" s="309">
        <v>0.05263157894736842</v>
      </c>
      <c r="T29" s="306"/>
      <c r="U29" s="324" t="s">
        <v>69</v>
      </c>
      <c r="V29" s="327">
        <v>0.0</v>
      </c>
      <c r="W29" s="309">
        <v>0.0</v>
      </c>
      <c r="X29" s="306"/>
      <c r="Y29" s="324" t="s">
        <v>69</v>
      </c>
      <c r="Z29" s="326" t="s">
        <v>57</v>
      </c>
      <c r="AA29" s="309">
        <v>0.027777777777777776</v>
      </c>
    </row>
    <row r="30">
      <c r="A30" s="311" t="s">
        <v>224</v>
      </c>
      <c r="B30" s="308">
        <v>45.0</v>
      </c>
      <c r="C30" s="309">
        <v>0.16853932584269662</v>
      </c>
      <c r="D30" s="306"/>
      <c r="E30" s="311" t="s">
        <v>224</v>
      </c>
      <c r="F30" s="313">
        <v>0.0</v>
      </c>
      <c r="G30" s="309">
        <v>0.0</v>
      </c>
      <c r="H30" s="306"/>
      <c r="I30" s="311" t="s">
        <v>224</v>
      </c>
      <c r="J30" s="313">
        <v>7.0</v>
      </c>
      <c r="K30" s="309">
        <v>0.1</v>
      </c>
      <c r="L30" s="306"/>
      <c r="M30" s="311" t="s">
        <v>224</v>
      </c>
      <c r="N30" s="313">
        <v>9.0</v>
      </c>
      <c r="O30" s="309">
        <v>0.07317073170731707</v>
      </c>
      <c r="P30" s="306"/>
      <c r="Q30" s="311" t="s">
        <v>224</v>
      </c>
      <c r="R30" s="312" t="s">
        <v>57</v>
      </c>
      <c r="S30" s="309">
        <v>0.10526315789473684</v>
      </c>
      <c r="T30" s="306"/>
      <c r="U30" s="311" t="s">
        <v>224</v>
      </c>
      <c r="V30" s="313">
        <v>9.0</v>
      </c>
      <c r="W30" s="309">
        <v>0.6923076923076923</v>
      </c>
      <c r="X30" s="306"/>
      <c r="Y30" s="311" t="s">
        <v>224</v>
      </c>
      <c r="Z30" s="313">
        <v>18.0</v>
      </c>
      <c r="AA30" s="309">
        <v>0.5</v>
      </c>
    </row>
    <row r="31">
      <c r="A31" s="315" t="s">
        <v>225</v>
      </c>
      <c r="B31" s="316">
        <v>64.0</v>
      </c>
      <c r="C31" s="309">
        <v>0.2397003745318352</v>
      </c>
      <c r="D31" s="306"/>
      <c r="E31" s="315" t="s">
        <v>225</v>
      </c>
      <c r="F31" s="316" t="s">
        <v>57</v>
      </c>
      <c r="G31" s="309">
        <v>0.16666666666666666</v>
      </c>
      <c r="H31" s="306"/>
      <c r="I31" s="315" t="s">
        <v>225</v>
      </c>
      <c r="J31" s="318">
        <v>8.0</v>
      </c>
      <c r="K31" s="309">
        <v>0.11428571428571428</v>
      </c>
      <c r="L31" s="306"/>
      <c r="M31" s="315" t="s">
        <v>225</v>
      </c>
      <c r="N31" s="318">
        <v>30.0</v>
      </c>
      <c r="O31" s="309">
        <v>0.24390243902439024</v>
      </c>
      <c r="P31" s="306"/>
      <c r="Q31" s="315" t="s">
        <v>225</v>
      </c>
      <c r="R31" s="316" t="s">
        <v>57</v>
      </c>
      <c r="S31" s="309">
        <v>0.05263157894736842</v>
      </c>
      <c r="T31" s="306"/>
      <c r="U31" s="315" t="s">
        <v>225</v>
      </c>
      <c r="V31" s="318">
        <v>12.0</v>
      </c>
      <c r="W31" s="309">
        <v>0.9230769230769231</v>
      </c>
      <c r="X31" s="306"/>
      <c r="Y31" s="315" t="s">
        <v>225</v>
      </c>
      <c r="Z31" s="318">
        <v>12.0</v>
      </c>
      <c r="AA31" s="309">
        <v>0.3333333333333333</v>
      </c>
    </row>
    <row r="32">
      <c r="A32" s="306"/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</row>
    <row r="33">
      <c r="A33" s="299" t="s">
        <v>234</v>
      </c>
      <c r="C33" s="305"/>
      <c r="D33" s="306"/>
      <c r="E33" s="306"/>
      <c r="F33" s="306"/>
      <c r="G33" s="306"/>
      <c r="H33" s="306"/>
      <c r="I33" s="299" t="s">
        <v>234</v>
      </c>
      <c r="K33" s="305"/>
      <c r="L33" s="306"/>
      <c r="M33" s="299" t="s">
        <v>234</v>
      </c>
      <c r="O33" s="305"/>
      <c r="P33" s="306"/>
      <c r="Q33" s="299" t="s">
        <v>234</v>
      </c>
      <c r="S33" s="305"/>
      <c r="T33" s="306"/>
      <c r="U33" s="299" t="s">
        <v>234</v>
      </c>
      <c r="W33" s="305"/>
      <c r="X33" s="306"/>
      <c r="Y33" s="299" t="s">
        <v>234</v>
      </c>
      <c r="AA33" s="305"/>
    </row>
    <row r="34">
      <c r="A34" s="299" t="s">
        <v>201</v>
      </c>
      <c r="B34" s="304"/>
      <c r="C34" s="305"/>
      <c r="D34" s="306"/>
      <c r="E34" s="306"/>
      <c r="F34" s="306"/>
      <c r="G34" s="306"/>
      <c r="H34" s="306"/>
      <c r="I34" s="299" t="s">
        <v>160</v>
      </c>
      <c r="J34" s="304"/>
      <c r="K34" s="305"/>
      <c r="L34" s="306"/>
      <c r="M34" s="299" t="s">
        <v>161</v>
      </c>
      <c r="N34" s="304"/>
      <c r="O34" s="305"/>
      <c r="P34" s="306"/>
      <c r="Q34" s="299" t="s">
        <v>73</v>
      </c>
      <c r="R34" s="304"/>
      <c r="S34" s="305"/>
      <c r="T34" s="306"/>
      <c r="U34" s="299" t="s">
        <v>165</v>
      </c>
      <c r="V34" s="304"/>
      <c r="W34" s="305"/>
      <c r="X34" s="306"/>
      <c r="Y34" s="299" t="s">
        <v>166</v>
      </c>
      <c r="Z34" s="304"/>
      <c r="AA34" s="305"/>
    </row>
    <row r="35">
      <c r="A35" s="307" t="s">
        <v>202</v>
      </c>
      <c r="B35" s="308">
        <v>227.0</v>
      </c>
      <c r="C35" s="309"/>
      <c r="D35" s="306"/>
      <c r="E35" s="306"/>
      <c r="F35" s="306"/>
      <c r="G35" s="306"/>
      <c r="H35" s="306"/>
      <c r="I35" s="307" t="s">
        <v>202</v>
      </c>
      <c r="J35" s="308">
        <v>66.0</v>
      </c>
      <c r="K35" s="309"/>
      <c r="L35" s="306"/>
      <c r="M35" s="307" t="s">
        <v>202</v>
      </c>
      <c r="N35" s="308">
        <v>108.0</v>
      </c>
      <c r="O35" s="309"/>
      <c r="P35" s="306"/>
      <c r="Q35" s="307" t="s">
        <v>202</v>
      </c>
      <c r="R35" s="308">
        <v>18.0</v>
      </c>
      <c r="S35" s="309"/>
      <c r="T35" s="306"/>
      <c r="U35" s="307" t="s">
        <v>202</v>
      </c>
      <c r="V35" s="308">
        <v>6.0</v>
      </c>
      <c r="W35" s="309"/>
      <c r="X35" s="306"/>
      <c r="Y35" s="307" t="s">
        <v>202</v>
      </c>
      <c r="Z35" s="308">
        <v>29.0</v>
      </c>
      <c r="AA35" s="309"/>
    </row>
    <row r="36">
      <c r="A36" s="311" t="s">
        <v>46</v>
      </c>
      <c r="B36" s="308">
        <v>113.0</v>
      </c>
      <c r="C36" s="309">
        <v>0.4977973568281938</v>
      </c>
      <c r="D36" s="306"/>
      <c r="E36" s="306"/>
      <c r="F36" s="306"/>
      <c r="G36" s="306"/>
      <c r="H36" s="306"/>
      <c r="I36" s="311" t="s">
        <v>46</v>
      </c>
      <c r="J36" s="313">
        <v>33.0</v>
      </c>
      <c r="K36" s="309">
        <v>0.5</v>
      </c>
      <c r="L36" s="306"/>
      <c r="M36" s="311" t="s">
        <v>46</v>
      </c>
      <c r="N36" s="313">
        <v>51.0</v>
      </c>
      <c r="O36" s="309">
        <v>0.4722222222222222</v>
      </c>
      <c r="P36" s="306"/>
      <c r="Q36" s="311" t="s">
        <v>46</v>
      </c>
      <c r="R36" s="313">
        <v>7.0</v>
      </c>
      <c r="S36" s="309">
        <v>0.2413793103448276</v>
      </c>
      <c r="T36" s="306"/>
      <c r="U36" s="311" t="s">
        <v>46</v>
      </c>
      <c r="V36" s="312" t="s">
        <v>57</v>
      </c>
      <c r="W36" s="309">
        <v>0.6666666666666666</v>
      </c>
      <c r="X36" s="306"/>
      <c r="Y36" s="311" t="s">
        <v>46</v>
      </c>
      <c r="Z36" s="313">
        <v>18.0</v>
      </c>
      <c r="AA36" s="309">
        <v>0.6206896551724138</v>
      </c>
    </row>
    <row r="37">
      <c r="A37" s="311" t="s">
        <v>50</v>
      </c>
      <c r="B37" s="308">
        <v>114.0</v>
      </c>
      <c r="C37" s="309">
        <v>0.5022026431718062</v>
      </c>
      <c r="D37" s="306"/>
      <c r="E37" s="306"/>
      <c r="F37" s="306"/>
      <c r="G37" s="306"/>
      <c r="H37" s="306"/>
      <c r="I37" s="311" t="s">
        <v>50</v>
      </c>
      <c r="J37" s="313">
        <v>33.0</v>
      </c>
      <c r="K37" s="309">
        <v>0.5</v>
      </c>
      <c r="L37" s="306"/>
      <c r="M37" s="311" t="s">
        <v>50</v>
      </c>
      <c r="N37" s="313">
        <v>57.0</v>
      </c>
      <c r="O37" s="309">
        <v>0.5277777777777778</v>
      </c>
      <c r="P37" s="306"/>
      <c r="Q37" s="311" t="s">
        <v>50</v>
      </c>
      <c r="R37" s="313">
        <v>11.0</v>
      </c>
      <c r="S37" s="309">
        <v>0.3793103448275862</v>
      </c>
      <c r="T37" s="306"/>
      <c r="U37" s="311" t="s">
        <v>50</v>
      </c>
      <c r="V37" s="312" t="s">
        <v>57</v>
      </c>
      <c r="W37" s="309">
        <v>0.3333333333333333</v>
      </c>
      <c r="X37" s="306"/>
      <c r="Y37" s="311" t="s">
        <v>50</v>
      </c>
      <c r="Z37" s="313">
        <v>11.0</v>
      </c>
      <c r="AA37" s="309">
        <v>0.3793103448275862</v>
      </c>
    </row>
    <row r="38">
      <c r="A38" s="315" t="s">
        <v>208</v>
      </c>
      <c r="B38" s="316">
        <v>22.0</v>
      </c>
      <c r="C38" s="309">
        <v>0.09691629955947137</v>
      </c>
      <c r="D38" s="306"/>
      <c r="E38" s="306"/>
      <c r="F38" s="306"/>
      <c r="G38" s="306"/>
      <c r="H38" s="306"/>
      <c r="I38" s="315" t="s">
        <v>208</v>
      </c>
      <c r="J38" s="316" t="s">
        <v>57</v>
      </c>
      <c r="K38" s="309">
        <v>0.045454545454545456</v>
      </c>
      <c r="L38" s="306"/>
      <c r="M38" s="315" t="s">
        <v>208</v>
      </c>
      <c r="N38" s="318">
        <v>5.0</v>
      </c>
      <c r="O38" s="309">
        <v>0.046296296296296294</v>
      </c>
      <c r="P38" s="306"/>
      <c r="Q38" s="315" t="s">
        <v>208</v>
      </c>
      <c r="R38" s="316" t="s">
        <v>57</v>
      </c>
      <c r="S38" s="309">
        <v>0.034482758620689655</v>
      </c>
      <c r="T38" s="306"/>
      <c r="U38" s="315" t="s">
        <v>208</v>
      </c>
      <c r="V38" s="316" t="s">
        <v>57</v>
      </c>
      <c r="W38" s="309">
        <v>0.5</v>
      </c>
      <c r="X38" s="306"/>
      <c r="Y38" s="315" t="s">
        <v>208</v>
      </c>
      <c r="Z38" s="318">
        <v>10.0</v>
      </c>
      <c r="AA38" s="309">
        <v>0.3448275862068966</v>
      </c>
    </row>
    <row r="39">
      <c r="A39" s="315" t="s">
        <v>213</v>
      </c>
      <c r="B39" s="316">
        <v>97.0</v>
      </c>
      <c r="C39" s="309">
        <v>0.42731277533039647</v>
      </c>
      <c r="D39" s="306"/>
      <c r="E39" s="306"/>
      <c r="F39" s="306"/>
      <c r="G39" s="306"/>
      <c r="H39" s="306"/>
      <c r="I39" s="315" t="s">
        <v>213</v>
      </c>
      <c r="J39" s="318">
        <v>30.0</v>
      </c>
      <c r="K39" s="309">
        <v>0.45454545454545453</v>
      </c>
      <c r="L39" s="306"/>
      <c r="M39" s="315" t="s">
        <v>213</v>
      </c>
      <c r="N39" s="318">
        <v>40.0</v>
      </c>
      <c r="O39" s="309">
        <v>0.37037037037037035</v>
      </c>
      <c r="P39" s="306"/>
      <c r="Q39" s="315" t="s">
        <v>213</v>
      </c>
      <c r="R39" s="318">
        <v>16.0</v>
      </c>
      <c r="S39" s="309">
        <v>0.5517241379310345</v>
      </c>
      <c r="T39" s="306"/>
      <c r="U39" s="315" t="s">
        <v>213</v>
      </c>
      <c r="V39" s="316" t="s">
        <v>57</v>
      </c>
      <c r="W39" s="309">
        <v>0.16666666666666666</v>
      </c>
      <c r="X39" s="306"/>
      <c r="Y39" s="315" t="s">
        <v>213</v>
      </c>
      <c r="Z39" s="318">
        <v>10.0</v>
      </c>
      <c r="AA39" s="309">
        <v>0.3448275862068966</v>
      </c>
    </row>
    <row r="40">
      <c r="A40" s="315" t="s">
        <v>214</v>
      </c>
      <c r="B40" s="316" t="s">
        <v>57</v>
      </c>
      <c r="C40" s="309">
        <v>0.004405286343612335</v>
      </c>
      <c r="D40" s="306"/>
      <c r="E40" s="306"/>
      <c r="F40" s="306"/>
      <c r="G40" s="306"/>
      <c r="H40" s="306"/>
      <c r="I40" s="315" t="s">
        <v>214</v>
      </c>
      <c r="J40" s="318">
        <v>0.0</v>
      </c>
      <c r="K40" s="309">
        <v>0.0</v>
      </c>
      <c r="L40" s="306"/>
      <c r="M40" s="315" t="s">
        <v>214</v>
      </c>
      <c r="N40" s="318">
        <v>0.0</v>
      </c>
      <c r="O40" s="309">
        <v>0.0</v>
      </c>
      <c r="P40" s="306"/>
      <c r="Q40" s="315" t="s">
        <v>214</v>
      </c>
      <c r="R40" s="318">
        <v>0.0</v>
      </c>
      <c r="S40" s="309">
        <v>0.0</v>
      </c>
      <c r="T40" s="306"/>
      <c r="U40" s="315" t="s">
        <v>214</v>
      </c>
      <c r="V40" s="316" t="s">
        <v>57</v>
      </c>
      <c r="W40" s="309">
        <v>0.16666666666666666</v>
      </c>
      <c r="X40" s="306"/>
      <c r="Y40" s="315" t="s">
        <v>214</v>
      </c>
      <c r="Z40" s="318">
        <v>0.0</v>
      </c>
      <c r="AA40" s="309">
        <v>0.0</v>
      </c>
    </row>
    <row r="41">
      <c r="A41" s="315" t="s">
        <v>60</v>
      </c>
      <c r="B41" s="316">
        <v>96.0</v>
      </c>
      <c r="C41" s="309">
        <v>0.42290748898678415</v>
      </c>
      <c r="D41" s="306"/>
      <c r="E41" s="306"/>
      <c r="F41" s="306"/>
      <c r="G41" s="306"/>
      <c r="H41" s="306"/>
      <c r="I41" s="315" t="s">
        <v>60</v>
      </c>
      <c r="J41" s="318">
        <v>32.0</v>
      </c>
      <c r="K41" s="309">
        <v>0.48484848484848486</v>
      </c>
      <c r="L41" s="306"/>
      <c r="M41" s="315" t="s">
        <v>60</v>
      </c>
      <c r="N41" s="318">
        <v>61.0</v>
      </c>
      <c r="O41" s="309">
        <v>0.5648148148148148</v>
      </c>
      <c r="P41" s="306"/>
      <c r="Q41" s="315" t="s">
        <v>60</v>
      </c>
      <c r="R41" s="318">
        <v>0.0</v>
      </c>
      <c r="S41" s="309">
        <v>0.0</v>
      </c>
      <c r="T41" s="306"/>
      <c r="U41" s="315" t="s">
        <v>60</v>
      </c>
      <c r="V41" s="316" t="s">
        <v>57</v>
      </c>
      <c r="W41" s="309">
        <v>0.16666666666666666</v>
      </c>
      <c r="X41" s="306"/>
      <c r="Y41" s="315" t="s">
        <v>60</v>
      </c>
      <c r="Z41" s="316" t="s">
        <v>57</v>
      </c>
      <c r="AA41" s="309">
        <v>0.06896551724137931</v>
      </c>
    </row>
    <row r="42">
      <c r="A42" s="315" t="s">
        <v>61</v>
      </c>
      <c r="B42" s="316">
        <v>5.0</v>
      </c>
      <c r="C42" s="309">
        <v>0.022026431718061675</v>
      </c>
      <c r="D42" s="306"/>
      <c r="E42" s="306"/>
      <c r="F42" s="306"/>
      <c r="G42" s="306"/>
      <c r="H42" s="306"/>
      <c r="I42" s="315" t="s">
        <v>61</v>
      </c>
      <c r="J42" s="318">
        <v>0.0</v>
      </c>
      <c r="K42" s="309">
        <v>0.0</v>
      </c>
      <c r="L42" s="306"/>
      <c r="M42" s="315" t="s">
        <v>61</v>
      </c>
      <c r="N42" s="316" t="s">
        <v>57</v>
      </c>
      <c r="O42" s="309">
        <v>0.018518518518518517</v>
      </c>
      <c r="P42" s="306"/>
      <c r="Q42" s="315" t="s">
        <v>61</v>
      </c>
      <c r="R42" s="318">
        <v>0.0</v>
      </c>
      <c r="S42" s="309">
        <v>0.0</v>
      </c>
      <c r="T42" s="306"/>
      <c r="U42" s="315" t="s">
        <v>61</v>
      </c>
      <c r="V42" s="318">
        <v>0.0</v>
      </c>
      <c r="W42" s="309">
        <v>0.0</v>
      </c>
      <c r="X42" s="306"/>
      <c r="Y42" s="315" t="s">
        <v>61</v>
      </c>
      <c r="Z42" s="316" t="s">
        <v>57</v>
      </c>
      <c r="AA42" s="309">
        <v>0.10344827586206896</v>
      </c>
    </row>
    <row r="43">
      <c r="A43" s="315" t="s">
        <v>62</v>
      </c>
      <c r="B43" s="316">
        <v>0.0</v>
      </c>
      <c r="C43" s="309">
        <v>0.0</v>
      </c>
      <c r="D43" s="306"/>
      <c r="E43" s="306"/>
      <c r="F43" s="306"/>
      <c r="G43" s="306"/>
      <c r="H43" s="306"/>
      <c r="I43" s="315" t="s">
        <v>62</v>
      </c>
      <c r="J43" s="318">
        <v>0.0</v>
      </c>
      <c r="K43" s="309">
        <v>0.0</v>
      </c>
      <c r="L43" s="306"/>
      <c r="M43" s="315" t="s">
        <v>62</v>
      </c>
      <c r="N43" s="318">
        <v>0.0</v>
      </c>
      <c r="O43" s="309">
        <v>0.0</v>
      </c>
      <c r="P43" s="306"/>
      <c r="Q43" s="315" t="s">
        <v>62</v>
      </c>
      <c r="R43" s="318">
        <v>0.0</v>
      </c>
      <c r="S43" s="309">
        <v>0.0</v>
      </c>
      <c r="T43" s="306"/>
      <c r="U43" s="315" t="s">
        <v>62</v>
      </c>
      <c r="V43" s="318">
        <v>0.0</v>
      </c>
      <c r="W43" s="309">
        <v>0.0</v>
      </c>
      <c r="X43" s="306"/>
      <c r="Y43" s="315" t="s">
        <v>62</v>
      </c>
      <c r="Z43" s="318">
        <v>0.0</v>
      </c>
      <c r="AA43" s="309">
        <v>0.0</v>
      </c>
    </row>
    <row r="44">
      <c r="A44" s="315" t="s">
        <v>64</v>
      </c>
      <c r="B44" s="316">
        <v>6.0</v>
      </c>
      <c r="C44" s="309">
        <v>0.02643171806167401</v>
      </c>
      <c r="D44" s="306"/>
      <c r="E44" s="306"/>
      <c r="F44" s="306"/>
      <c r="G44" s="306"/>
      <c r="H44" s="306"/>
      <c r="I44" s="315" t="s">
        <v>64</v>
      </c>
      <c r="J44" s="316" t="s">
        <v>57</v>
      </c>
      <c r="K44" s="309">
        <v>0.015151515151515152</v>
      </c>
      <c r="L44" s="306"/>
      <c r="M44" s="315" t="s">
        <v>64</v>
      </c>
      <c r="N44" s="318">
        <v>0.0</v>
      </c>
      <c r="O44" s="309">
        <v>0.0</v>
      </c>
      <c r="P44" s="306"/>
      <c r="Q44" s="315" t="s">
        <v>64</v>
      </c>
      <c r="R44" s="316" t="s">
        <v>57</v>
      </c>
      <c r="S44" s="309">
        <v>0.034482758620689655</v>
      </c>
      <c r="T44" s="306"/>
      <c r="U44" s="315" t="s">
        <v>64</v>
      </c>
      <c r="V44" s="318">
        <v>0.0</v>
      </c>
      <c r="W44" s="309">
        <v>0.0</v>
      </c>
      <c r="X44" s="306"/>
      <c r="Y44" s="315" t="s">
        <v>64</v>
      </c>
      <c r="Z44" s="316" t="s">
        <v>57</v>
      </c>
      <c r="AA44" s="309">
        <v>0.13793103448275862</v>
      </c>
    </row>
    <row r="45">
      <c r="A45" s="324" t="s">
        <v>69</v>
      </c>
      <c r="B45" s="326" t="s">
        <v>57</v>
      </c>
      <c r="C45" s="309">
        <v>0.00881057268722467</v>
      </c>
      <c r="D45" s="306"/>
      <c r="E45" s="306"/>
      <c r="F45" s="306"/>
      <c r="G45" s="306"/>
      <c r="H45" s="306"/>
      <c r="I45" s="324" t="s">
        <v>69</v>
      </c>
      <c r="J45" s="327">
        <v>0.0</v>
      </c>
      <c r="K45" s="309">
        <v>0.0</v>
      </c>
      <c r="L45" s="306"/>
      <c r="M45" s="324" t="s">
        <v>69</v>
      </c>
      <c r="N45" s="326" t="s">
        <v>57</v>
      </c>
      <c r="O45" s="309">
        <v>0.009259259259259259</v>
      </c>
      <c r="P45" s="306"/>
      <c r="Q45" s="324" t="s">
        <v>69</v>
      </c>
      <c r="R45" s="326" t="s">
        <v>57</v>
      </c>
      <c r="S45" s="309">
        <v>0.034482758620689655</v>
      </c>
      <c r="T45" s="306"/>
      <c r="U45" s="324" t="s">
        <v>69</v>
      </c>
      <c r="V45" s="327">
        <v>0.0</v>
      </c>
      <c r="W45" s="309">
        <v>0.0</v>
      </c>
      <c r="X45" s="306"/>
      <c r="Y45" s="324" t="s">
        <v>69</v>
      </c>
      <c r="Z45" s="327">
        <v>0.0</v>
      </c>
      <c r="AA45" s="309">
        <v>0.0</v>
      </c>
    </row>
    <row r="46">
      <c r="A46" s="311" t="s">
        <v>224</v>
      </c>
      <c r="B46" s="308">
        <v>27.0</v>
      </c>
      <c r="C46" s="334">
        <v>0.11894273127753303</v>
      </c>
      <c r="D46" s="306"/>
      <c r="E46" s="306"/>
      <c r="F46" s="306"/>
      <c r="G46" s="306"/>
      <c r="H46" s="306"/>
      <c r="I46" s="311" t="s">
        <v>224</v>
      </c>
      <c r="J46" s="313">
        <v>6.0</v>
      </c>
      <c r="K46" s="334">
        <v>0.09090909090909091</v>
      </c>
      <c r="L46" s="306"/>
      <c r="M46" s="311" t="s">
        <v>224</v>
      </c>
      <c r="N46" s="313">
        <v>6.0</v>
      </c>
      <c r="O46" s="334">
        <v>0.05555555555555555</v>
      </c>
      <c r="P46" s="306"/>
      <c r="Q46" s="311" t="s">
        <v>224</v>
      </c>
      <c r="R46" s="312" t="s">
        <v>57</v>
      </c>
      <c r="S46" s="334">
        <v>0.06896551724137931</v>
      </c>
      <c r="T46" s="306"/>
      <c r="U46" s="311" t="s">
        <v>224</v>
      </c>
      <c r="V46" s="312" t="s">
        <v>57</v>
      </c>
      <c r="W46" s="334">
        <v>0.5</v>
      </c>
      <c r="X46" s="306"/>
      <c r="Y46" s="311" t="s">
        <v>224</v>
      </c>
      <c r="Z46" s="313">
        <v>10.0</v>
      </c>
      <c r="AA46" s="334">
        <v>0.3448275862068966</v>
      </c>
    </row>
    <row r="47">
      <c r="A47" s="315" t="s">
        <v>225</v>
      </c>
      <c r="B47" s="316">
        <v>38.0</v>
      </c>
      <c r="C47" s="309">
        <v>0.16740088105726872</v>
      </c>
      <c r="D47" s="306"/>
      <c r="E47" s="306"/>
      <c r="F47" s="306"/>
      <c r="G47" s="306"/>
      <c r="H47" s="306"/>
      <c r="I47" s="315" t="s">
        <v>225</v>
      </c>
      <c r="J47" s="318">
        <v>6.0</v>
      </c>
      <c r="K47" s="309">
        <v>0.09090909090909091</v>
      </c>
      <c r="L47" s="306"/>
      <c r="M47" s="315" t="s">
        <v>225</v>
      </c>
      <c r="N47" s="318">
        <v>22.0</v>
      </c>
      <c r="O47" s="309">
        <v>0.2037037037037037</v>
      </c>
      <c r="P47" s="306"/>
      <c r="Q47" s="315" t="s">
        <v>225</v>
      </c>
      <c r="R47" s="318">
        <v>0.0</v>
      </c>
      <c r="S47" s="309">
        <v>0.0</v>
      </c>
      <c r="T47" s="306"/>
      <c r="U47" s="315" t="s">
        <v>225</v>
      </c>
      <c r="V47" s="316" t="s">
        <v>57</v>
      </c>
      <c r="W47" s="309">
        <v>0.5</v>
      </c>
      <c r="X47" s="306"/>
      <c r="Y47" s="315" t="s">
        <v>225</v>
      </c>
      <c r="Z47" s="318">
        <v>7.0</v>
      </c>
      <c r="AA47" s="309">
        <v>0.2413793103448276</v>
      </c>
    </row>
    <row r="48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6"/>
    </row>
    <row r="49">
      <c r="A49" s="299" t="s">
        <v>235</v>
      </c>
      <c r="C49" s="305"/>
      <c r="D49" s="306"/>
      <c r="E49" s="306"/>
      <c r="F49" s="306"/>
      <c r="G49" s="306"/>
      <c r="H49" s="306"/>
      <c r="I49" s="299" t="s">
        <v>235</v>
      </c>
      <c r="K49" s="305"/>
      <c r="L49" s="306"/>
      <c r="M49" s="299" t="s">
        <v>235</v>
      </c>
      <c r="O49" s="305"/>
      <c r="P49" s="306"/>
      <c r="Q49" s="299" t="s">
        <v>235</v>
      </c>
      <c r="T49" s="306"/>
      <c r="U49" s="299" t="s">
        <v>235</v>
      </c>
      <c r="W49" s="305"/>
      <c r="X49" s="306"/>
      <c r="Y49" s="299" t="s">
        <v>235</v>
      </c>
      <c r="AA49" s="305"/>
    </row>
    <row r="50">
      <c r="A50" s="299" t="s">
        <v>201</v>
      </c>
      <c r="B50" s="304"/>
      <c r="C50" s="305"/>
      <c r="D50" s="306"/>
      <c r="E50" s="306"/>
      <c r="F50" s="306"/>
      <c r="G50" s="306"/>
      <c r="H50" s="306"/>
      <c r="I50" s="299" t="s">
        <v>160</v>
      </c>
      <c r="J50" s="304"/>
      <c r="K50" s="305"/>
      <c r="L50" s="306"/>
      <c r="M50" s="299" t="s">
        <v>161</v>
      </c>
      <c r="N50" s="304"/>
      <c r="O50" s="305"/>
      <c r="P50" s="306"/>
      <c r="Q50" s="299" t="s">
        <v>73</v>
      </c>
      <c r="R50" s="304"/>
      <c r="T50" s="306"/>
      <c r="U50" s="299" t="s">
        <v>165</v>
      </c>
      <c r="V50" s="304"/>
      <c r="W50" s="305"/>
      <c r="X50" s="306"/>
      <c r="Y50" s="299" t="s">
        <v>166</v>
      </c>
      <c r="Z50" s="304"/>
      <c r="AA50" s="305"/>
    </row>
    <row r="51">
      <c r="A51" s="307" t="s">
        <v>202</v>
      </c>
      <c r="B51" s="308">
        <v>205.0</v>
      </c>
      <c r="C51" s="305"/>
      <c r="D51" s="306"/>
      <c r="E51" s="306"/>
      <c r="F51" s="306"/>
      <c r="G51" s="306"/>
      <c r="H51" s="306"/>
      <c r="I51" s="307" t="s">
        <v>202</v>
      </c>
      <c r="J51" s="308">
        <v>54.0</v>
      </c>
      <c r="K51" s="305"/>
      <c r="L51" s="306"/>
      <c r="M51" s="307" t="s">
        <v>202</v>
      </c>
      <c r="N51" s="308">
        <v>94.0</v>
      </c>
      <c r="O51" s="305"/>
      <c r="P51" s="306"/>
      <c r="Q51" s="307" t="s">
        <v>202</v>
      </c>
      <c r="R51" s="308">
        <v>19.0</v>
      </c>
      <c r="T51" s="306"/>
      <c r="U51" s="307" t="s">
        <v>202</v>
      </c>
      <c r="V51" s="308">
        <v>8.0</v>
      </c>
      <c r="W51" s="305"/>
      <c r="X51" s="306"/>
      <c r="Y51" s="307" t="s">
        <v>202</v>
      </c>
      <c r="Z51" s="308">
        <v>29.0</v>
      </c>
      <c r="AA51" s="305"/>
    </row>
    <row r="52">
      <c r="A52" s="311" t="s">
        <v>224</v>
      </c>
      <c r="B52" s="313">
        <v>20.0</v>
      </c>
      <c r="C52" s="305"/>
      <c r="D52" s="306"/>
      <c r="E52" s="306"/>
      <c r="F52" s="306"/>
      <c r="G52" s="306"/>
      <c r="H52" s="306"/>
      <c r="I52" s="311" t="s">
        <v>224</v>
      </c>
      <c r="J52" s="313">
        <v>5.0</v>
      </c>
      <c r="K52" s="305"/>
      <c r="L52" s="306"/>
      <c r="M52" s="311" t="s">
        <v>224</v>
      </c>
      <c r="N52" s="312" t="s">
        <v>57</v>
      </c>
      <c r="O52" s="305"/>
      <c r="P52" s="306"/>
      <c r="Q52" s="311" t="s">
        <v>224</v>
      </c>
      <c r="R52" s="313">
        <v>0.0</v>
      </c>
      <c r="T52" s="306"/>
      <c r="U52" s="311" t="s">
        <v>224</v>
      </c>
      <c r="V52" s="312" t="s">
        <v>57</v>
      </c>
      <c r="W52" s="305"/>
      <c r="X52" s="306"/>
      <c r="Y52" s="311" t="s">
        <v>224</v>
      </c>
      <c r="Z52" s="313">
        <v>10.0</v>
      </c>
      <c r="AA52" s="305"/>
    </row>
    <row r="53">
      <c r="B53" s="305">
        <v>0.0975609756097561</v>
      </c>
      <c r="C53" s="305"/>
      <c r="D53" s="306"/>
      <c r="E53" s="306"/>
      <c r="F53" s="306"/>
      <c r="G53" s="306"/>
      <c r="H53" s="306"/>
      <c r="K53" s="305">
        <v>0.09259259259259259</v>
      </c>
      <c r="L53" s="306"/>
      <c r="O53" s="305">
        <v>0.02127659574468085</v>
      </c>
      <c r="P53" s="306"/>
      <c r="S53" s="305">
        <v>0.0</v>
      </c>
      <c r="T53" s="306"/>
      <c r="W53" s="305">
        <v>0.375</v>
      </c>
      <c r="X53" s="306"/>
      <c r="AA53" s="305">
        <v>0.3448275862068966</v>
      </c>
    </row>
  </sheetData>
  <mergeCells count="26">
    <mergeCell ref="A1:B1"/>
    <mergeCell ref="E1:F1"/>
    <mergeCell ref="I1:J1"/>
    <mergeCell ref="M1:N1"/>
    <mergeCell ref="Q1:R1"/>
    <mergeCell ref="U1:V1"/>
    <mergeCell ref="Y1:Z1"/>
    <mergeCell ref="A17:B17"/>
    <mergeCell ref="E17:F17"/>
    <mergeCell ref="I17:J17"/>
    <mergeCell ref="M17:N17"/>
    <mergeCell ref="Q17:R17"/>
    <mergeCell ref="U17:V17"/>
    <mergeCell ref="Y17:Z17"/>
    <mergeCell ref="I49:J49"/>
    <mergeCell ref="M49:N49"/>
    <mergeCell ref="Q49:R49"/>
    <mergeCell ref="U49:V49"/>
    <mergeCell ref="A33:B33"/>
    <mergeCell ref="I33:J33"/>
    <mergeCell ref="M33:N33"/>
    <mergeCell ref="Q33:R33"/>
    <mergeCell ref="U33:V33"/>
    <mergeCell ref="Y33:Z33"/>
    <mergeCell ref="A49:B49"/>
    <mergeCell ref="Y49:Z49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8" max="8" width="17.63"/>
    <col customWidth="1" min="9" max="9" width="17.13"/>
  </cols>
  <sheetData>
    <row r="1">
      <c r="A1" s="335" t="s">
        <v>236</v>
      </c>
      <c r="B1" s="16"/>
      <c r="C1" s="16"/>
      <c r="D1" s="16"/>
      <c r="E1" s="16"/>
      <c r="F1" s="16"/>
      <c r="G1" s="16"/>
      <c r="H1" s="16"/>
      <c r="I1" s="16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>
      <c r="A2" s="336" t="s">
        <v>33</v>
      </c>
      <c r="B2" s="16"/>
      <c r="C2" s="16"/>
      <c r="D2" s="16"/>
      <c r="E2" s="16"/>
      <c r="F2" s="16"/>
      <c r="G2" s="16"/>
      <c r="H2" s="16"/>
      <c r="I2" s="16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>
      <c r="A3" s="16"/>
      <c r="B3" s="16"/>
      <c r="C3" s="16"/>
      <c r="D3" s="16"/>
      <c r="E3" s="16"/>
      <c r="F3" s="16"/>
      <c r="G3" s="16"/>
      <c r="H3" s="16"/>
      <c r="I3" s="16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>
      <c r="A4" s="338" t="s">
        <v>238</v>
      </c>
      <c r="B4" s="341" t="s">
        <v>240</v>
      </c>
      <c r="C4" s="343" t="s">
        <v>243</v>
      </c>
      <c r="D4" s="343" t="s">
        <v>244</v>
      </c>
      <c r="E4" s="343" t="s">
        <v>245</v>
      </c>
      <c r="F4" s="343" t="s">
        <v>247</v>
      </c>
      <c r="G4" s="347" t="s">
        <v>248</v>
      </c>
      <c r="H4" s="350" t="s">
        <v>249</v>
      </c>
      <c r="I4" s="354" t="s">
        <v>250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>
      <c r="A5" s="80"/>
      <c r="B5" s="74"/>
      <c r="I5" s="129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>
      <c r="A6" s="80"/>
      <c r="B6" s="74"/>
      <c r="I6" s="129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>
      <c r="A7" s="42"/>
      <c r="B7" s="34"/>
      <c r="C7" s="365">
        <v>0.0</v>
      </c>
      <c r="D7" s="365">
        <v>1.0</v>
      </c>
      <c r="E7" s="365">
        <v>2.0</v>
      </c>
      <c r="F7" s="365">
        <v>3.0</v>
      </c>
      <c r="G7" s="36"/>
      <c r="H7" s="36"/>
      <c r="I7" s="37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>
      <c r="A8" s="371" t="s">
        <v>255</v>
      </c>
      <c r="B8" s="373">
        <v>701.0</v>
      </c>
      <c r="C8" s="375">
        <v>0.0</v>
      </c>
      <c r="D8" s="375">
        <v>2.0</v>
      </c>
      <c r="E8" s="375">
        <v>9.0</v>
      </c>
      <c r="F8" s="375">
        <v>5.0</v>
      </c>
      <c r="G8" s="375">
        <f t="shared" ref="G8:G15" si="1">SUM(C8:F8)</f>
        <v>16</v>
      </c>
      <c r="H8" s="379">
        <f t="shared" ref="H8:H18" si="2">(E8+F8)/G8</f>
        <v>0.875</v>
      </c>
      <c r="I8" s="380">
        <f t="shared" ref="I8:I18" si="3">(F8/G8)</f>
        <v>0.3125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>
      <c r="A9" s="371" t="s">
        <v>160</v>
      </c>
      <c r="B9" s="373">
        <v>100.0</v>
      </c>
      <c r="C9" s="375">
        <v>0.0</v>
      </c>
      <c r="D9" s="375">
        <v>0.0</v>
      </c>
      <c r="E9" s="375">
        <v>10.0</v>
      </c>
      <c r="F9" s="375">
        <v>22.0</v>
      </c>
      <c r="G9" s="375">
        <f t="shared" si="1"/>
        <v>32</v>
      </c>
      <c r="H9" s="379">
        <f t="shared" si="2"/>
        <v>1</v>
      </c>
      <c r="I9" s="380">
        <f t="shared" si="3"/>
        <v>0.6875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>
      <c r="A10" s="371" t="s">
        <v>161</v>
      </c>
      <c r="B10" s="373">
        <v>130.0</v>
      </c>
      <c r="C10" s="375">
        <v>0.0</v>
      </c>
      <c r="D10" s="375">
        <v>1.0</v>
      </c>
      <c r="E10" s="375">
        <v>23.0</v>
      </c>
      <c r="F10" s="375">
        <v>31.0</v>
      </c>
      <c r="G10" s="375">
        <f t="shared" si="1"/>
        <v>55</v>
      </c>
      <c r="H10" s="379">
        <f t="shared" si="2"/>
        <v>0.9818181818</v>
      </c>
      <c r="I10" s="380">
        <f t="shared" si="3"/>
        <v>0.5636363636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>
      <c r="A11" s="371" t="s">
        <v>162</v>
      </c>
      <c r="B11" s="373">
        <v>700.0</v>
      </c>
      <c r="C11" s="375">
        <v>0.0</v>
      </c>
      <c r="D11" s="375">
        <v>1.0</v>
      </c>
      <c r="E11" s="375">
        <v>18.0</v>
      </c>
      <c r="F11" s="375">
        <v>24.0</v>
      </c>
      <c r="G11" s="375">
        <f t="shared" si="1"/>
        <v>43</v>
      </c>
      <c r="H11" s="379">
        <f t="shared" si="2"/>
        <v>0.976744186</v>
      </c>
      <c r="I11" s="380">
        <f t="shared" si="3"/>
        <v>0.5581395349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>
      <c r="A12" s="371" t="s">
        <v>73</v>
      </c>
      <c r="B12" s="373">
        <v>140.0</v>
      </c>
      <c r="C12" s="375">
        <v>0.0</v>
      </c>
      <c r="D12" s="375">
        <v>1.0</v>
      </c>
      <c r="E12" s="375">
        <v>15.0</v>
      </c>
      <c r="F12" s="375">
        <v>13.0</v>
      </c>
      <c r="G12" s="375">
        <f t="shared" si="1"/>
        <v>29</v>
      </c>
      <c r="H12" s="379">
        <f t="shared" si="2"/>
        <v>0.9655172414</v>
      </c>
      <c r="I12" s="380">
        <f t="shared" si="3"/>
        <v>0.4482758621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>
      <c r="A13" s="371" t="s">
        <v>165</v>
      </c>
      <c r="B13" s="373">
        <v>120.0</v>
      </c>
      <c r="C13" s="375">
        <v>0.0</v>
      </c>
      <c r="D13" s="375">
        <v>1.0</v>
      </c>
      <c r="E13" s="375">
        <v>20.0</v>
      </c>
      <c r="F13" s="375">
        <v>13.0</v>
      </c>
      <c r="G13" s="375">
        <f t="shared" si="1"/>
        <v>34</v>
      </c>
      <c r="H13" s="379">
        <f t="shared" si="2"/>
        <v>0.9705882353</v>
      </c>
      <c r="I13" s="380">
        <f t="shared" si="3"/>
        <v>0.3823529412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>
      <c r="A14" s="371" t="s">
        <v>166</v>
      </c>
      <c r="B14" s="373">
        <v>110.0</v>
      </c>
      <c r="C14" s="375">
        <v>0.0</v>
      </c>
      <c r="D14" s="375">
        <v>2.0</v>
      </c>
      <c r="E14" s="375">
        <v>10.0</v>
      </c>
      <c r="F14" s="375">
        <v>22.0</v>
      </c>
      <c r="G14" s="375">
        <f t="shared" si="1"/>
        <v>34</v>
      </c>
      <c r="H14" s="379">
        <f t="shared" si="2"/>
        <v>0.9411764706</v>
      </c>
      <c r="I14" s="380">
        <f t="shared" si="3"/>
        <v>0.6470588235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>
      <c r="A15" s="383" t="s">
        <v>168</v>
      </c>
      <c r="B15" s="384">
        <v>110.0</v>
      </c>
      <c r="C15" s="385">
        <v>0.0</v>
      </c>
      <c r="D15" s="385">
        <v>1.0</v>
      </c>
      <c r="E15" s="385">
        <v>33.0</v>
      </c>
      <c r="F15" s="385">
        <v>23.0</v>
      </c>
      <c r="G15" s="375">
        <f t="shared" si="1"/>
        <v>57</v>
      </c>
      <c r="H15" s="379">
        <f t="shared" si="2"/>
        <v>0.9824561404</v>
      </c>
      <c r="I15" s="380">
        <f t="shared" si="3"/>
        <v>0.4035087719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>
      <c r="A16" s="386"/>
      <c r="B16" s="387" t="s">
        <v>248</v>
      </c>
      <c r="C16" s="388">
        <f>SUM(C9:C13)</f>
        <v>0</v>
      </c>
      <c r="D16" s="388">
        <v>8.0</v>
      </c>
      <c r="E16" s="388">
        <v>136.0</v>
      </c>
      <c r="F16" s="388">
        <v>156.0</v>
      </c>
      <c r="G16" s="388">
        <f>sum(C16:F16)</f>
        <v>300</v>
      </c>
      <c r="H16" s="389">
        <f t="shared" si="2"/>
        <v>0.9733333333</v>
      </c>
      <c r="I16" s="389">
        <f t="shared" si="3"/>
        <v>0.52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>
      <c r="A17" s="129"/>
      <c r="B17" s="392" t="s">
        <v>291</v>
      </c>
      <c r="C17" s="398">
        <f>C14+C13</f>
        <v>0</v>
      </c>
      <c r="D17" s="398">
        <v>3.0</v>
      </c>
      <c r="E17" s="398">
        <v>60.0</v>
      </c>
      <c r="F17" s="398">
        <v>55.0</v>
      </c>
      <c r="G17" s="398">
        <v>118.0</v>
      </c>
      <c r="H17" s="379">
        <f t="shared" si="2"/>
        <v>0.9745762712</v>
      </c>
      <c r="I17" s="380">
        <f t="shared" si="3"/>
        <v>0.4661016949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>
      <c r="A18" s="129"/>
      <c r="B18" s="401" t="s">
        <v>294</v>
      </c>
      <c r="C18" s="385">
        <f>C9+C10+C12+C11+C8</f>
        <v>0</v>
      </c>
      <c r="D18" s="385">
        <v>5.0</v>
      </c>
      <c r="E18" s="385">
        <v>75.0</v>
      </c>
      <c r="F18" s="385">
        <v>92.0</v>
      </c>
      <c r="G18" s="385">
        <v>172.0</v>
      </c>
      <c r="H18" s="379">
        <f t="shared" si="2"/>
        <v>0.9709302326</v>
      </c>
      <c r="I18" s="380">
        <f t="shared" si="3"/>
        <v>0.5348837209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>
      <c r="A19" s="129"/>
      <c r="B19" s="407" t="s">
        <v>298</v>
      </c>
      <c r="C19" s="409" t="s">
        <v>301</v>
      </c>
      <c r="D19" s="10"/>
      <c r="E19" s="10"/>
      <c r="F19" s="10"/>
      <c r="G19" s="10"/>
      <c r="H19" s="410">
        <f t="shared" ref="H19:I19" si="4">H17*1.1</f>
        <v>1.072033898</v>
      </c>
      <c r="I19" s="410">
        <f t="shared" si="4"/>
        <v>0.5127118644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>
      <c r="A20" s="129"/>
      <c r="B20" s="34"/>
      <c r="C20" s="411" t="s">
        <v>317</v>
      </c>
      <c r="D20" s="36"/>
      <c r="E20" s="36"/>
      <c r="F20" s="36"/>
      <c r="G20" s="36"/>
      <c r="H20" s="411" t="s">
        <v>319</v>
      </c>
      <c r="I20" s="412" t="s">
        <v>321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>
      <c r="A21" s="16"/>
      <c r="B21" s="16"/>
      <c r="C21" s="16"/>
      <c r="D21" s="16"/>
      <c r="E21" s="16"/>
      <c r="F21" s="16"/>
      <c r="G21" s="16"/>
      <c r="H21" s="413" t="s">
        <v>325</v>
      </c>
      <c r="I21" s="413" t="s">
        <v>326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ht="15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ht="15.7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ht="15.7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ht="15.7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ht="15.7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ht="15.7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ht="15.7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ht="15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ht="15.75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ht="15.75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ht="15.7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ht="15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ht="15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ht="15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ht="15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ht="15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ht="15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ht="15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ht="15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ht="15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ht="15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ht="15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ht="15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ht="15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ht="15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ht="15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ht="15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ht="15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ht="15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ht="15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ht="15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ht="15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ht="15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ht="15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ht="15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ht="15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ht="15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ht="15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ht="15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ht="15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ht="15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ht="15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ht="15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ht="15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 ht="15.7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 ht="15.7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 ht="15.7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 ht="15.7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 ht="15.7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  <row r="1001" ht="15.75" customHeight="1">
      <c r="A1001" s="31"/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</row>
    <row r="1002" ht="15.75" customHeight="1">
      <c r="A1002" s="31"/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</row>
    <row r="1003" ht="15.75" customHeight="1">
      <c r="A1003" s="31"/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</row>
    <row r="1004" ht="15.75" customHeight="1">
      <c r="A1004" s="31"/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</row>
    <row r="1005" ht="15.75" customHeight="1">
      <c r="A1005" s="31"/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</row>
  </sheetData>
  <mergeCells count="13">
    <mergeCell ref="H4:H7"/>
    <mergeCell ref="I4:I7"/>
    <mergeCell ref="A16:A20"/>
    <mergeCell ref="B19:B20"/>
    <mergeCell ref="C19:G19"/>
    <mergeCell ref="C20:G20"/>
    <mergeCell ref="A4:A7"/>
    <mergeCell ref="B4:B7"/>
    <mergeCell ref="C4:C6"/>
    <mergeCell ref="D4:D6"/>
    <mergeCell ref="E4:E6"/>
    <mergeCell ref="F4:F6"/>
    <mergeCell ref="G4:G7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337" t="s">
        <v>237</v>
      </c>
      <c r="B1" s="107"/>
      <c r="C1" s="339" t="s">
        <v>239</v>
      </c>
      <c r="D1" s="339" t="s">
        <v>241</v>
      </c>
      <c r="E1" s="340"/>
      <c r="F1" s="342" t="s">
        <v>242</v>
      </c>
      <c r="G1" s="106"/>
      <c r="H1" s="107"/>
      <c r="I1" s="344"/>
      <c r="J1" s="345" t="s">
        <v>246</v>
      </c>
      <c r="K1" s="107"/>
      <c r="L1" s="346" t="s">
        <v>239</v>
      </c>
      <c r="M1" s="346" t="s">
        <v>241</v>
      </c>
    </row>
    <row r="2">
      <c r="A2" s="348" t="s">
        <v>15</v>
      </c>
      <c r="B2" s="349" t="s">
        <v>201</v>
      </c>
      <c r="C2" s="351" t="s">
        <v>72</v>
      </c>
      <c r="D2" s="352" t="s">
        <v>72</v>
      </c>
      <c r="E2" s="353"/>
      <c r="F2" s="355"/>
      <c r="G2" s="351" t="s">
        <v>72</v>
      </c>
      <c r="H2" s="352" t="s">
        <v>72</v>
      </c>
      <c r="I2" s="344"/>
      <c r="J2" s="348" t="s">
        <v>15</v>
      </c>
      <c r="K2" s="356" t="s">
        <v>201</v>
      </c>
      <c r="L2" s="356" t="s">
        <v>72</v>
      </c>
      <c r="M2" s="356" t="s">
        <v>72</v>
      </c>
    </row>
    <row r="3">
      <c r="A3" s="348" t="s">
        <v>251</v>
      </c>
      <c r="B3" s="357">
        <v>4109.0</v>
      </c>
      <c r="C3" s="358">
        <v>909.0</v>
      </c>
      <c r="D3" s="358">
        <v>909.0</v>
      </c>
      <c r="E3" s="359"/>
      <c r="F3" s="355"/>
      <c r="G3" s="360"/>
      <c r="H3" s="361"/>
      <c r="I3" s="362"/>
      <c r="J3" s="348" t="s">
        <v>251</v>
      </c>
      <c r="K3" s="363">
        <v>3799.0</v>
      </c>
      <c r="L3" s="364">
        <v>973.0</v>
      </c>
      <c r="M3" s="364">
        <v>973.0</v>
      </c>
    </row>
    <row r="4">
      <c r="A4" s="355"/>
      <c r="B4" s="366" t="s">
        <v>252</v>
      </c>
      <c r="C4" s="367" t="s">
        <v>253</v>
      </c>
      <c r="D4" s="368" t="s">
        <v>254</v>
      </c>
      <c r="E4" s="369"/>
      <c r="F4" s="355"/>
      <c r="G4" s="367" t="s">
        <v>253</v>
      </c>
      <c r="H4" s="370" t="s">
        <v>254</v>
      </c>
      <c r="I4" s="344"/>
      <c r="J4" s="355"/>
      <c r="K4" s="372" t="s">
        <v>252</v>
      </c>
      <c r="L4" s="372" t="s">
        <v>253</v>
      </c>
      <c r="M4" s="372" t="s">
        <v>254</v>
      </c>
    </row>
    <row r="5">
      <c r="A5" s="374" t="s">
        <v>256</v>
      </c>
      <c r="B5" s="376">
        <v>0.9372197309417041</v>
      </c>
      <c r="C5" s="376">
        <v>0.9591611479028698</v>
      </c>
      <c r="D5" s="376">
        <v>0.00772626931567329</v>
      </c>
      <c r="E5" s="362"/>
      <c r="F5" s="374" t="s">
        <v>256</v>
      </c>
      <c r="G5" s="377">
        <v>0.02816114790286972</v>
      </c>
      <c r="H5" s="377">
        <v>-2.7373068432671056E-4</v>
      </c>
      <c r="I5" s="362"/>
      <c r="J5" s="378" t="s">
        <v>256</v>
      </c>
      <c r="K5" s="376">
        <v>0.931</v>
      </c>
      <c r="L5" s="376">
        <v>0.931</v>
      </c>
      <c r="M5" s="376">
        <v>0.008</v>
      </c>
    </row>
    <row r="6">
      <c r="A6" s="374" t="s">
        <v>257</v>
      </c>
      <c r="B6" s="376">
        <v>0.9377024669823075</v>
      </c>
      <c r="C6" s="376">
        <v>0.9635761589403974</v>
      </c>
      <c r="D6" s="376">
        <v>0.009933774834437087</v>
      </c>
      <c r="E6" s="362"/>
      <c r="F6" s="374" t="s">
        <v>257</v>
      </c>
      <c r="G6" s="377">
        <v>0.018576158940397436</v>
      </c>
      <c r="H6" s="377">
        <v>0.003933774834437086</v>
      </c>
      <c r="I6" s="344"/>
      <c r="J6" s="378" t="s">
        <v>257</v>
      </c>
      <c r="K6" s="376">
        <v>0.943</v>
      </c>
      <c r="L6" s="376">
        <v>0.945</v>
      </c>
      <c r="M6" s="376">
        <v>0.006</v>
      </c>
    </row>
    <row r="7">
      <c r="A7" s="374" t="s">
        <v>258</v>
      </c>
      <c r="B7" s="376">
        <v>0.9320049813200498</v>
      </c>
      <c r="C7" s="376">
        <v>0.9547461368653422</v>
      </c>
      <c r="D7" s="376">
        <v>0.008830022075055188</v>
      </c>
      <c r="E7" s="362"/>
      <c r="F7" s="374" t="s">
        <v>258</v>
      </c>
      <c r="G7" s="377">
        <v>0.013746136865342207</v>
      </c>
      <c r="H7" s="377">
        <v>-0.0011699779249448126</v>
      </c>
      <c r="I7" s="344"/>
      <c r="J7" s="378" t="s">
        <v>258</v>
      </c>
      <c r="K7" s="376">
        <v>0.938</v>
      </c>
      <c r="L7" s="376">
        <v>0.941</v>
      </c>
      <c r="M7" s="376">
        <v>0.01</v>
      </c>
    </row>
    <row r="8">
      <c r="A8" s="374" t="s">
        <v>259</v>
      </c>
      <c r="B8" s="376">
        <v>0.929484963705496</v>
      </c>
      <c r="C8" s="376">
        <v>0.917960088691796</v>
      </c>
      <c r="D8" s="376">
        <v>0.018847006651884702</v>
      </c>
      <c r="E8" s="362"/>
      <c r="F8" s="374" t="s">
        <v>259</v>
      </c>
      <c r="G8" s="377">
        <v>0.021960088691795998</v>
      </c>
      <c r="H8" s="377">
        <v>-0.004152993348115298</v>
      </c>
      <c r="I8" s="344"/>
      <c r="J8" s="378" t="s">
        <v>259</v>
      </c>
      <c r="K8" s="376">
        <v>0.916</v>
      </c>
      <c r="L8" s="376">
        <v>0.896</v>
      </c>
      <c r="M8" s="376">
        <v>0.023</v>
      </c>
    </row>
    <row r="9">
      <c r="A9" s="374" t="s">
        <v>260</v>
      </c>
      <c r="B9" s="376">
        <v>0.901355421686747</v>
      </c>
      <c r="C9" s="376">
        <v>0.8966666666666666</v>
      </c>
      <c r="D9" s="376">
        <v>0.027777777777777776</v>
      </c>
      <c r="E9" s="362"/>
      <c r="F9" s="374" t="s">
        <v>260</v>
      </c>
      <c r="G9" s="377">
        <v>0.005666666666666598</v>
      </c>
      <c r="H9" s="377">
        <v>0.004777777777777777</v>
      </c>
      <c r="I9" s="344"/>
      <c r="J9" s="378" t="s">
        <v>260</v>
      </c>
      <c r="K9" s="376">
        <v>0.898</v>
      </c>
      <c r="L9" s="376">
        <v>0.891</v>
      </c>
      <c r="M9" s="376">
        <v>0.023</v>
      </c>
    </row>
    <row r="10">
      <c r="A10" s="374" t="s">
        <v>261</v>
      </c>
      <c r="B10" s="376">
        <v>0.9261292737709009</v>
      </c>
      <c r="C10" s="376">
        <v>0.9161147902869757</v>
      </c>
      <c r="D10" s="376">
        <v>0.019867549668874173</v>
      </c>
      <c r="E10" s="362"/>
      <c r="F10" s="374" t="s">
        <v>261</v>
      </c>
      <c r="G10" s="377" t="e">
        <v>#VALUE!</v>
      </c>
      <c r="H10" s="377" t="e">
        <v>#VALUE!</v>
      </c>
      <c r="I10" s="344"/>
      <c r="J10" s="378" t="s">
        <v>261</v>
      </c>
      <c r="K10" s="376">
        <v>0.882</v>
      </c>
      <c r="L10" s="376" t="s">
        <v>262</v>
      </c>
      <c r="M10" s="376" t="s">
        <v>262</v>
      </c>
    </row>
    <row r="11">
      <c r="A11" s="374" t="s">
        <v>263</v>
      </c>
      <c r="B11" s="376">
        <v>0.9180368709516692</v>
      </c>
      <c r="C11" s="376">
        <v>0.9392935982339956</v>
      </c>
      <c r="D11" s="376">
        <v>0.016556291390728478</v>
      </c>
      <c r="E11" s="362"/>
      <c r="F11" s="374" t="s">
        <v>263</v>
      </c>
      <c r="G11" s="377">
        <v>0.013293598233995563</v>
      </c>
      <c r="H11" s="377">
        <v>-0.0014437086092715205</v>
      </c>
      <c r="I11" s="344"/>
      <c r="J11" s="378" t="s">
        <v>263</v>
      </c>
      <c r="K11" s="376">
        <v>0.924</v>
      </c>
      <c r="L11" s="376">
        <v>0.926</v>
      </c>
      <c r="M11" s="376">
        <v>0.018</v>
      </c>
    </row>
    <row r="12">
      <c r="A12" s="374" t="s">
        <v>264</v>
      </c>
      <c r="B12" s="376">
        <v>0.9464374688589935</v>
      </c>
      <c r="C12" s="376">
        <v>0.9602649006622517</v>
      </c>
      <c r="D12" s="376">
        <v>0.006622516556291391</v>
      </c>
      <c r="E12" s="362"/>
      <c r="F12" s="374" t="s">
        <v>264</v>
      </c>
      <c r="G12" s="377">
        <v>0.009264900662251718</v>
      </c>
      <c r="H12" s="377">
        <v>0.0016225165562913906</v>
      </c>
      <c r="I12" s="344"/>
      <c r="J12" s="378" t="s">
        <v>264</v>
      </c>
      <c r="K12" s="376">
        <v>0.951</v>
      </c>
      <c r="L12" s="376">
        <v>0.951</v>
      </c>
      <c r="M12" s="376">
        <v>0.005</v>
      </c>
    </row>
    <row r="13">
      <c r="A13" s="374" t="s">
        <v>265</v>
      </c>
      <c r="B13" s="376">
        <v>0.9440267335004177</v>
      </c>
      <c r="C13" s="376">
        <v>0.9346246973365617</v>
      </c>
      <c r="D13" s="376">
        <v>0.018159806295399514</v>
      </c>
      <c r="E13" s="362"/>
      <c r="F13" s="374" t="s">
        <v>265</v>
      </c>
      <c r="G13" s="377">
        <v>0.008624697336561682</v>
      </c>
      <c r="H13" s="377">
        <v>-0.013840193704600486</v>
      </c>
      <c r="I13" s="344"/>
      <c r="J13" s="378" t="s">
        <v>265</v>
      </c>
      <c r="K13" s="376">
        <v>0.949</v>
      </c>
      <c r="L13" s="376">
        <v>0.926</v>
      </c>
      <c r="M13" s="376">
        <v>0.032</v>
      </c>
    </row>
    <row r="14">
      <c r="A14" s="374" t="s">
        <v>266</v>
      </c>
      <c r="B14" s="376">
        <v>0.9507908611599297</v>
      </c>
      <c r="C14" s="376">
        <v>0.9428208386277002</v>
      </c>
      <c r="D14" s="376">
        <v>0.020330368487928845</v>
      </c>
      <c r="E14" s="362"/>
      <c r="F14" s="374" t="s">
        <v>266</v>
      </c>
      <c r="G14" s="377">
        <v>0.011820838627700114</v>
      </c>
      <c r="H14" s="377">
        <v>0.005330368487928845</v>
      </c>
      <c r="I14" s="344"/>
      <c r="J14" s="378" t="s">
        <v>266</v>
      </c>
      <c r="K14" s="376">
        <v>0.95</v>
      </c>
      <c r="L14" s="376">
        <v>0.931</v>
      </c>
      <c r="M14" s="376">
        <v>0.015</v>
      </c>
    </row>
    <row r="15">
      <c r="A15" s="374" t="s">
        <v>267</v>
      </c>
      <c r="B15" s="376">
        <v>0.9420062695924765</v>
      </c>
      <c r="C15" s="376">
        <v>0.934010152284264</v>
      </c>
      <c r="D15" s="376">
        <v>0.012690355329949238</v>
      </c>
      <c r="E15" s="362"/>
      <c r="F15" s="374" t="s">
        <v>267</v>
      </c>
      <c r="G15" s="377">
        <v>-0.020989847715735976</v>
      </c>
      <c r="H15" s="377">
        <v>0.004690355329949238</v>
      </c>
      <c r="I15" s="344"/>
      <c r="J15" s="378" t="s">
        <v>267</v>
      </c>
      <c r="K15" s="376">
        <v>0.956</v>
      </c>
      <c r="L15" s="376">
        <v>0.955</v>
      </c>
      <c r="M15" s="376">
        <v>0.008</v>
      </c>
    </row>
    <row r="16">
      <c r="A16" s="374" t="s">
        <v>267</v>
      </c>
      <c r="B16" s="376">
        <v>0.9536817102137767</v>
      </c>
      <c r="C16" s="376">
        <v>0.9536817102137767</v>
      </c>
      <c r="D16" s="376">
        <v>0.007125890736342043</v>
      </c>
      <c r="E16" s="362"/>
      <c r="F16" s="374" t="s">
        <v>267</v>
      </c>
      <c r="G16" s="377">
        <v>0.02468171021377663</v>
      </c>
      <c r="H16" s="377">
        <v>-0.009874109263657959</v>
      </c>
      <c r="I16" s="344"/>
      <c r="J16" s="378" t="s">
        <v>267</v>
      </c>
      <c r="K16" s="376">
        <v>0.929</v>
      </c>
      <c r="L16" s="376">
        <v>0.929</v>
      </c>
      <c r="M16" s="376">
        <v>0.017</v>
      </c>
    </row>
    <row r="17">
      <c r="A17" s="374" t="s">
        <v>268</v>
      </c>
      <c r="B17" s="376">
        <v>0.924066924066924</v>
      </c>
      <c r="C17" s="376">
        <v>0.9067599067599068</v>
      </c>
      <c r="D17" s="376">
        <v>0.05011655011655012</v>
      </c>
      <c r="E17" s="381"/>
      <c r="F17" s="374" t="s">
        <v>268</v>
      </c>
      <c r="G17" s="377">
        <v>-0.042240093240093146</v>
      </c>
      <c r="H17" s="377">
        <v>0.04011655011655012</v>
      </c>
      <c r="I17" s="344"/>
      <c r="J17" s="378" t="s">
        <v>268</v>
      </c>
      <c r="K17" s="376">
        <v>0.953</v>
      </c>
      <c r="L17" s="376">
        <v>0.949</v>
      </c>
      <c r="M17" s="376">
        <v>0.01</v>
      </c>
    </row>
    <row r="18">
      <c r="A18" s="374" t="s">
        <v>269</v>
      </c>
      <c r="B18" s="376">
        <v>0.9481522338665196</v>
      </c>
      <c r="C18" s="376">
        <v>0.9605263157894737</v>
      </c>
      <c r="D18" s="376">
        <v>0.009569377990430622</v>
      </c>
      <c r="E18" s="381"/>
      <c r="F18" s="374" t="s">
        <v>269</v>
      </c>
      <c r="G18" s="377">
        <v>0.055526315789473646</v>
      </c>
      <c r="H18" s="377">
        <v>-0.034430622009569374</v>
      </c>
      <c r="I18" s="344"/>
      <c r="J18" s="378" t="s">
        <v>269</v>
      </c>
      <c r="K18" s="376">
        <v>0.92</v>
      </c>
      <c r="L18" s="376">
        <v>0.905</v>
      </c>
      <c r="M18" s="376">
        <v>0.044</v>
      </c>
    </row>
    <row r="19">
      <c r="A19" s="374" t="s">
        <v>270</v>
      </c>
      <c r="B19" s="376">
        <v>0.7981991525423728</v>
      </c>
      <c r="C19" s="376">
        <v>0.7831325301204819</v>
      </c>
      <c r="D19" s="376">
        <v>0.0783132530120482</v>
      </c>
      <c r="E19" s="381"/>
      <c r="F19" s="374" t="s">
        <v>270</v>
      </c>
      <c r="G19" s="377">
        <v>-0.01786746987951815</v>
      </c>
      <c r="H19" s="377">
        <v>0.0053132530120482</v>
      </c>
      <c r="I19" s="344"/>
      <c r="J19" s="378" t="s">
        <v>270</v>
      </c>
      <c r="K19" s="376">
        <v>0.797</v>
      </c>
      <c r="L19" s="376">
        <v>0.801</v>
      </c>
      <c r="M19" s="376">
        <v>0.073</v>
      </c>
    </row>
    <row r="20">
      <c r="A20" s="374" t="s">
        <v>271</v>
      </c>
      <c r="B20" s="376">
        <v>0.5515409139213603</v>
      </c>
      <c r="C20" s="376">
        <v>0.5089820359281437</v>
      </c>
      <c r="D20" s="376">
        <v>0.218562874251497</v>
      </c>
      <c r="E20" s="381"/>
      <c r="F20" s="374" t="s">
        <v>271</v>
      </c>
      <c r="G20" s="377">
        <v>0.08298203592814374</v>
      </c>
      <c r="H20" s="377">
        <v>-0.05143712574850301</v>
      </c>
      <c r="I20" s="344"/>
      <c r="J20" s="378" t="s">
        <v>271</v>
      </c>
      <c r="K20" s="376">
        <v>0.462</v>
      </c>
      <c r="L20" s="376">
        <v>0.426</v>
      </c>
      <c r="M20" s="376">
        <v>0.27</v>
      </c>
    </row>
    <row r="21">
      <c r="A21" s="374" t="s">
        <v>272</v>
      </c>
      <c r="B21" s="376">
        <v>0.9385204081632653</v>
      </c>
      <c r="C21" s="376">
        <v>0.9444444444444444</v>
      </c>
      <c r="D21" s="376">
        <v>0.012471655328798186</v>
      </c>
      <c r="E21" s="381"/>
      <c r="F21" s="374" t="s">
        <v>272</v>
      </c>
      <c r="G21" s="377">
        <v>0.008444444444444366</v>
      </c>
      <c r="H21" s="377">
        <v>-5.283446712018129E-4</v>
      </c>
      <c r="I21" s="344"/>
      <c r="J21" s="378" t="s">
        <v>272</v>
      </c>
      <c r="K21" s="376">
        <v>0.949</v>
      </c>
      <c r="L21" s="376">
        <v>0.936</v>
      </c>
      <c r="M21" s="376">
        <v>0.013</v>
      </c>
    </row>
    <row r="22">
      <c r="A22" s="374" t="s">
        <v>273</v>
      </c>
      <c r="B22" s="376">
        <v>0.9227306826706677</v>
      </c>
      <c r="C22" s="376">
        <v>0.9466666666666667</v>
      </c>
      <c r="D22" s="376">
        <v>0.012222222222222223</v>
      </c>
      <c r="E22" s="381"/>
      <c r="F22" s="374" t="s">
        <v>273</v>
      </c>
      <c r="G22" s="377">
        <v>0.047666666666666635</v>
      </c>
      <c r="H22" s="377">
        <v>-0.0077777777777777776</v>
      </c>
      <c r="I22" s="344"/>
      <c r="J22" s="378" t="s">
        <v>273</v>
      </c>
      <c r="K22" s="376">
        <v>0.896</v>
      </c>
      <c r="L22" s="376">
        <v>0.899</v>
      </c>
      <c r="M22" s="376">
        <v>0.02</v>
      </c>
    </row>
    <row r="23">
      <c r="A23" s="374" t="s">
        <v>274</v>
      </c>
      <c r="B23" s="376">
        <v>0.9120139581256231</v>
      </c>
      <c r="C23" s="376">
        <v>0.9303867403314917</v>
      </c>
      <c r="D23" s="376">
        <v>0.014364640883977901</v>
      </c>
      <c r="E23" s="381"/>
      <c r="F23" s="374" t="s">
        <v>274</v>
      </c>
      <c r="G23" s="377">
        <v>0.005386740331491668</v>
      </c>
      <c r="H23" s="377">
        <v>3.646408839779007E-4</v>
      </c>
      <c r="I23" s="344"/>
      <c r="J23" s="378" t="s">
        <v>274</v>
      </c>
      <c r="K23" s="376">
        <v>0.908</v>
      </c>
      <c r="L23" s="376">
        <v>0.925</v>
      </c>
      <c r="M23" s="376">
        <v>0.014</v>
      </c>
    </row>
    <row r="24">
      <c r="A24" s="374" t="s">
        <v>275</v>
      </c>
      <c r="B24" s="376">
        <v>0.9306906008476689</v>
      </c>
      <c r="C24" s="376">
        <v>0.9150110375275938</v>
      </c>
      <c r="D24" s="376">
        <v>0.02097130242825607</v>
      </c>
      <c r="E24" s="381"/>
      <c r="F24" s="374" t="s">
        <v>275</v>
      </c>
      <c r="G24" s="377">
        <v>0.015011037527593807</v>
      </c>
      <c r="H24" s="377">
        <v>-0.009028697571743929</v>
      </c>
      <c r="I24" s="344"/>
      <c r="J24" s="378" t="s">
        <v>275</v>
      </c>
      <c r="K24" s="376">
        <v>0.922</v>
      </c>
      <c r="L24" s="376">
        <v>0.9</v>
      </c>
      <c r="M24" s="376">
        <v>0.03</v>
      </c>
    </row>
    <row r="25">
      <c r="A25" s="374" t="s">
        <v>276</v>
      </c>
      <c r="B25" s="376">
        <v>0.9489287493771799</v>
      </c>
      <c r="C25" s="376">
        <v>0.9470198675496688</v>
      </c>
      <c r="D25" s="376">
        <v>0.008830022075055188</v>
      </c>
      <c r="E25" s="381"/>
      <c r="F25" s="374" t="s">
        <v>276</v>
      </c>
      <c r="G25" s="377">
        <v>0.0030198675496688754</v>
      </c>
      <c r="H25" s="377">
        <v>0.0028300220750551875</v>
      </c>
      <c r="I25" s="344"/>
      <c r="J25" s="378" t="s">
        <v>276</v>
      </c>
      <c r="K25" s="376">
        <v>0.943</v>
      </c>
      <c r="L25" s="376">
        <v>0.944</v>
      </c>
      <c r="M25" s="376">
        <v>0.006</v>
      </c>
    </row>
    <row r="26">
      <c r="A26" s="374" t="s">
        <v>277</v>
      </c>
      <c r="B26" s="376">
        <v>0.9214751630707476</v>
      </c>
      <c r="C26" s="376">
        <v>0.9434589800443459</v>
      </c>
      <c r="D26" s="376">
        <v>0.011086474501108648</v>
      </c>
      <c r="E26" s="381"/>
      <c r="F26" s="374" t="s">
        <v>277</v>
      </c>
      <c r="G26" s="377">
        <v>0.011458980044345868</v>
      </c>
      <c r="H26" s="377">
        <v>0.003086474501108648</v>
      </c>
      <c r="I26" s="344"/>
      <c r="J26" s="378" t="s">
        <v>277</v>
      </c>
      <c r="K26" s="376">
        <v>0.916</v>
      </c>
      <c r="L26" s="376">
        <v>0.932</v>
      </c>
      <c r="M26" s="376">
        <v>0.008</v>
      </c>
    </row>
    <row r="27">
      <c r="A27" s="374" t="s">
        <v>278</v>
      </c>
      <c r="B27" s="376">
        <v>0.9207920792079208</v>
      </c>
      <c r="C27" s="376">
        <v>0.9442586399108138</v>
      </c>
      <c r="D27" s="376">
        <v>0.0189520624303233</v>
      </c>
      <c r="E27" s="381"/>
      <c r="F27" s="374" t="s">
        <v>278</v>
      </c>
      <c r="G27" s="377">
        <v>0.0012586399108138746</v>
      </c>
      <c r="H27" s="377">
        <v>0.0079520624303233</v>
      </c>
      <c r="I27" s="344"/>
      <c r="J27" s="378" t="s">
        <v>278</v>
      </c>
      <c r="K27" s="376">
        <v>0.919</v>
      </c>
      <c r="L27" s="376">
        <v>0.943</v>
      </c>
      <c r="M27" s="376">
        <v>0.011</v>
      </c>
    </row>
    <row r="28">
      <c r="A28" s="374" t="s">
        <v>279</v>
      </c>
      <c r="B28" s="376">
        <v>0.9285892012938541</v>
      </c>
      <c r="C28" s="376">
        <v>0.9459161147902869</v>
      </c>
      <c r="D28" s="376">
        <v>0.011037527593818985</v>
      </c>
      <c r="E28" s="381"/>
      <c r="F28" s="374" t="s">
        <v>279</v>
      </c>
      <c r="G28" s="377">
        <v>-8.388520971303048E-5</v>
      </c>
      <c r="H28" s="377">
        <v>0.002037527593818986</v>
      </c>
      <c r="I28" s="344"/>
      <c r="J28" s="378" t="s">
        <v>279</v>
      </c>
      <c r="K28" s="376">
        <v>0.934</v>
      </c>
      <c r="L28" s="376">
        <v>0.946</v>
      </c>
      <c r="M28" s="376">
        <v>0.009</v>
      </c>
    </row>
    <row r="29">
      <c r="A29" s="374" t="s">
        <v>280</v>
      </c>
      <c r="B29" s="376">
        <v>0.9287671232876712</v>
      </c>
      <c r="C29" s="376">
        <v>0.9470198675496688</v>
      </c>
      <c r="D29" s="376">
        <v>0.01545253863134658</v>
      </c>
      <c r="E29" s="381"/>
      <c r="F29" s="374" t="s">
        <v>280</v>
      </c>
      <c r="G29" s="377">
        <v>0.0016590428074008123</v>
      </c>
      <c r="H29" s="377">
        <v>0.004112332445779569</v>
      </c>
      <c r="I29" s="344"/>
      <c r="J29" s="378" t="s">
        <v>280</v>
      </c>
      <c r="K29" s="376">
        <v>0.9363381716322893</v>
      </c>
      <c r="L29" s="376">
        <v>0.945360824742268</v>
      </c>
      <c r="M29" s="376">
        <v>0.01134020618556701</v>
      </c>
    </row>
    <row r="30">
      <c r="A30" s="374" t="s">
        <v>281</v>
      </c>
      <c r="B30" s="376">
        <v>0.8814870259481038</v>
      </c>
      <c r="C30" s="376">
        <v>0.912707182320442</v>
      </c>
      <c r="D30" s="376">
        <v>0.019889502762430938</v>
      </c>
      <c r="E30" s="382"/>
      <c r="F30" s="374" t="s">
        <v>281</v>
      </c>
      <c r="G30" s="377">
        <v>0.034734069600690254</v>
      </c>
      <c r="H30" s="377">
        <v>-0.0038953989955835405</v>
      </c>
      <c r="I30" s="344"/>
      <c r="J30" s="378" t="s">
        <v>281</v>
      </c>
      <c r="K30" s="376">
        <v>0.876401630988787</v>
      </c>
      <c r="L30" s="376">
        <v>0.8779731127197518</v>
      </c>
      <c r="M30" s="376">
        <v>0.023784901758014478</v>
      </c>
    </row>
    <row r="31">
      <c r="A31" s="374" t="s">
        <v>282</v>
      </c>
      <c r="B31" s="376">
        <v>0.9231920199501247</v>
      </c>
      <c r="C31" s="376">
        <v>0.9392265193370166</v>
      </c>
      <c r="D31" s="376">
        <v>0.016574585635359115</v>
      </c>
      <c r="E31" s="353"/>
      <c r="F31" s="374" t="s">
        <v>282</v>
      </c>
      <c r="G31" s="377">
        <v>-0.0038376628576003435</v>
      </c>
      <c r="H31" s="377">
        <v>0.008293012136394311</v>
      </c>
      <c r="I31" s="344"/>
      <c r="J31" s="378" t="s">
        <v>282</v>
      </c>
      <c r="K31" s="376">
        <v>0.9245910020449898</v>
      </c>
      <c r="L31" s="376">
        <v>0.943064182194617</v>
      </c>
      <c r="M31" s="376">
        <v>0.008281573498964804</v>
      </c>
    </row>
    <row r="32">
      <c r="A32" s="374" t="s">
        <v>283</v>
      </c>
      <c r="B32" s="376">
        <v>0.8898623279098874</v>
      </c>
      <c r="C32" s="376">
        <v>0.9067702552719201</v>
      </c>
      <c r="D32" s="376">
        <v>0.025527192008879023</v>
      </c>
      <c r="E32" s="362"/>
      <c r="F32" s="374" t="s">
        <v>283</v>
      </c>
      <c r="G32" s="377">
        <v>0.006665102800837097</v>
      </c>
      <c r="H32" s="377">
        <v>0.0023936483706035253</v>
      </c>
      <c r="I32" s="344"/>
      <c r="J32" s="378" t="s">
        <v>283</v>
      </c>
      <c r="K32" s="376">
        <v>0.8869109947643979</v>
      </c>
      <c r="L32" s="376">
        <v>0.900105152471083</v>
      </c>
      <c r="M32" s="376">
        <v>0.023133543638275498</v>
      </c>
    </row>
    <row r="33">
      <c r="A33" s="374" t="s">
        <v>284</v>
      </c>
      <c r="B33" s="376">
        <v>0.2856433184302037</v>
      </c>
      <c r="C33" s="376">
        <v>0.34433443344334436</v>
      </c>
      <c r="D33" s="376">
        <v>0.6556655665566556</v>
      </c>
      <c r="E33" s="362"/>
      <c r="F33" s="374" t="s">
        <v>284</v>
      </c>
      <c r="G33" s="377">
        <v>-0.004072555251414145</v>
      </c>
      <c r="H33" s="377">
        <v>0.004072555251414145</v>
      </c>
      <c r="I33" s="344"/>
      <c r="J33" s="378" t="s">
        <v>284</v>
      </c>
      <c r="K33" s="376">
        <v>0.30180065939639866</v>
      </c>
      <c r="L33" s="376">
        <v>0.3484069886947585</v>
      </c>
      <c r="M33" s="376">
        <v>0.6515930113052415</v>
      </c>
    </row>
    <row r="34">
      <c r="A34" s="374" t="s">
        <v>285</v>
      </c>
      <c r="B34" s="376">
        <v>0.7367113760556383</v>
      </c>
      <c r="C34" s="376">
        <v>0.746974697469747</v>
      </c>
      <c r="D34" s="376">
        <v>0.253025302530253</v>
      </c>
      <c r="E34" s="344"/>
      <c r="F34" s="374" t="s">
        <v>285</v>
      </c>
      <c r="G34" s="377">
        <v>-0.0022544906083619143</v>
      </c>
      <c r="H34" s="377">
        <v>0.00225449060836197</v>
      </c>
      <c r="I34" s="344"/>
      <c r="J34" s="378" t="s">
        <v>285</v>
      </c>
      <c r="K34" s="376">
        <v>0.7116408825767182</v>
      </c>
      <c r="L34" s="376">
        <v>0.7492291880781089</v>
      </c>
      <c r="M34" s="376">
        <v>0.25077081192189105</v>
      </c>
    </row>
    <row r="35">
      <c r="A35" s="374" t="s">
        <v>286</v>
      </c>
      <c r="B35" s="376">
        <v>0.9294855053538783</v>
      </c>
      <c r="C35" s="376">
        <v>0.9365079365079365</v>
      </c>
      <c r="D35" s="376">
        <v>0.017006802721088437</v>
      </c>
      <c r="E35" s="344"/>
      <c r="F35" s="374" t="s">
        <v>286</v>
      </c>
      <c r="G35" s="377">
        <v>0.0010935123959882054</v>
      </c>
      <c r="H35" s="377">
        <v>-2.160175157253398E-4</v>
      </c>
      <c r="I35" s="344"/>
      <c r="J35" s="378" t="s">
        <v>286</v>
      </c>
      <c r="K35" s="376">
        <v>0.9270721205597416</v>
      </c>
      <c r="L35" s="376">
        <v>0.9354144241119483</v>
      </c>
      <c r="M35" s="376">
        <v>0.017222820236813777</v>
      </c>
    </row>
    <row r="36">
      <c r="A36" s="374" t="s">
        <v>287</v>
      </c>
      <c r="B36" s="376">
        <v>0.9210134128166915</v>
      </c>
      <c r="C36" s="376">
        <v>0.9394939493949395</v>
      </c>
      <c r="D36" s="376">
        <v>0.005500550055005501</v>
      </c>
      <c r="E36" s="344"/>
      <c r="F36" s="374" t="s">
        <v>287</v>
      </c>
      <c r="G36" s="377">
        <v>0.02274163695917375</v>
      </c>
      <c r="H36" s="377">
        <v>-0.015054434528756062</v>
      </c>
      <c r="I36" s="344"/>
      <c r="J36" s="378" t="s">
        <v>287</v>
      </c>
      <c r="K36" s="376">
        <v>0.9163073801673852</v>
      </c>
      <c r="L36" s="376">
        <v>0.9167523124357657</v>
      </c>
      <c r="M36" s="376">
        <v>0.020554984583761562</v>
      </c>
    </row>
    <row r="37">
      <c r="A37" s="374" t="s">
        <v>288</v>
      </c>
      <c r="B37" s="376">
        <v>0.6778846153846154</v>
      </c>
      <c r="C37" s="376">
        <v>0.6413641364136413</v>
      </c>
      <c r="D37" s="376">
        <v>0.0704070407040704</v>
      </c>
      <c r="E37" s="344"/>
      <c r="F37" s="374" t="s">
        <v>288</v>
      </c>
      <c r="G37" s="377">
        <v>0.046297332713744144</v>
      </c>
      <c r="H37" s="377">
        <v>-0.03339563144392549</v>
      </c>
      <c r="I37" s="344"/>
      <c r="J37" s="378" t="s">
        <v>288</v>
      </c>
      <c r="K37" s="376">
        <v>0.6851525821596244</v>
      </c>
      <c r="L37" s="376">
        <v>0.5950668036998972</v>
      </c>
      <c r="M37" s="376">
        <v>0.10380267214799589</v>
      </c>
    </row>
    <row r="38">
      <c r="A38" s="374" t="s">
        <v>289</v>
      </c>
      <c r="B38" s="376">
        <v>0.9328839390386869</v>
      </c>
      <c r="C38" s="376">
        <v>0.9448094612352168</v>
      </c>
      <c r="D38" s="376">
        <v>0.013140604467805518</v>
      </c>
      <c r="E38" s="344"/>
      <c r="F38" s="374" t="s">
        <v>289</v>
      </c>
      <c r="G38" s="377">
        <v>-0.0017554242609664206</v>
      </c>
      <c r="H38" s="377">
        <v>0.010087169353301702</v>
      </c>
      <c r="I38" s="344"/>
      <c r="J38" s="378" t="s">
        <v>289</v>
      </c>
      <c r="K38" s="376">
        <v>0.9402283411685695</v>
      </c>
      <c r="L38" s="376">
        <v>0.9465648854961832</v>
      </c>
      <c r="M38" s="376">
        <v>0.0030534351145038168</v>
      </c>
    </row>
  </sheetData>
  <mergeCells count="3">
    <mergeCell ref="A1:B1"/>
    <mergeCell ref="F1:H1"/>
    <mergeCell ref="J1:K1"/>
  </mergeCells>
  <conditionalFormatting sqref="D5:D38 M5:M38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8 K5:L38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E13">
    <cfRule type="colorScale" priority="3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4 E8 E13">
    <cfRule type="colorScale" priority="4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8">
    <cfRule type="colorScale" priority="5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8">
    <cfRule type="colorScale" priority="6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7.63"/>
    <col customWidth="1" min="2" max="9" width="10.13"/>
  </cols>
  <sheetData>
    <row r="1" ht="15.75" customHeight="1">
      <c r="A1" s="390" t="s">
        <v>290</v>
      </c>
      <c r="B1" s="391"/>
      <c r="C1" s="391"/>
      <c r="D1" s="391"/>
      <c r="E1" s="391"/>
      <c r="F1" s="391"/>
      <c r="G1" s="391"/>
      <c r="H1" s="391"/>
      <c r="I1" s="393"/>
      <c r="J1" s="394"/>
    </row>
    <row r="2" ht="15.75" customHeight="1">
      <c r="A2" s="395"/>
      <c r="B2" s="396"/>
      <c r="C2" s="396"/>
      <c r="D2" s="396"/>
      <c r="E2" s="396"/>
      <c r="F2" s="396"/>
      <c r="G2" s="396"/>
      <c r="H2" s="396"/>
      <c r="I2" s="397"/>
      <c r="J2" s="394"/>
    </row>
    <row r="3" ht="15.75" customHeight="1">
      <c r="A3" s="399"/>
      <c r="B3" s="400" t="s">
        <v>292</v>
      </c>
      <c r="C3" s="37"/>
      <c r="D3" s="400" t="s">
        <v>293</v>
      </c>
      <c r="E3" s="36"/>
      <c r="F3" s="36"/>
      <c r="G3" s="36"/>
      <c r="H3" s="36"/>
      <c r="I3" s="37"/>
      <c r="J3" s="394"/>
    </row>
    <row r="4">
      <c r="A4" s="42"/>
      <c r="B4" s="402">
        <v>2019.0</v>
      </c>
      <c r="C4" s="402">
        <v>2020.0</v>
      </c>
      <c r="D4" s="402">
        <v>2021.0</v>
      </c>
      <c r="E4" s="402">
        <v>2022.0</v>
      </c>
      <c r="F4" s="402">
        <v>2023.0</v>
      </c>
      <c r="G4" s="402">
        <v>2024.0</v>
      </c>
      <c r="H4" s="402">
        <v>2025.0</v>
      </c>
      <c r="I4" s="402">
        <v>2026.0</v>
      </c>
      <c r="J4" s="394"/>
    </row>
    <row r="5">
      <c r="A5" s="403" t="s">
        <v>295</v>
      </c>
      <c r="B5" s="404" t="s">
        <v>262</v>
      </c>
      <c r="C5" s="404" t="s">
        <v>262</v>
      </c>
      <c r="D5" s="404">
        <v>0.0</v>
      </c>
      <c r="E5" s="404">
        <v>0.0</v>
      </c>
      <c r="F5" s="404">
        <v>6.0</v>
      </c>
      <c r="G5" s="405" t="s">
        <v>57</v>
      </c>
      <c r="H5" s="405" t="s">
        <v>57</v>
      </c>
      <c r="I5" s="405" t="s">
        <v>57</v>
      </c>
      <c r="J5" s="394"/>
    </row>
    <row r="6">
      <c r="A6" s="403" t="s">
        <v>296</v>
      </c>
      <c r="B6" s="404" t="s">
        <v>262</v>
      </c>
      <c r="C6" s="404" t="s">
        <v>262</v>
      </c>
      <c r="D6" s="404" t="s">
        <v>262</v>
      </c>
      <c r="E6" s="404" t="s">
        <v>262</v>
      </c>
      <c r="F6" s="404" t="s">
        <v>262</v>
      </c>
      <c r="G6" s="404" t="s">
        <v>262</v>
      </c>
      <c r="H6" s="406">
        <v>0.0</v>
      </c>
      <c r="I6" s="406">
        <v>0.0</v>
      </c>
      <c r="J6" s="394"/>
    </row>
    <row r="7">
      <c r="A7" s="403" t="s">
        <v>297</v>
      </c>
      <c r="B7" s="404" t="s">
        <v>262</v>
      </c>
      <c r="C7" s="404" t="s">
        <v>262</v>
      </c>
      <c r="D7" s="405" t="s">
        <v>57</v>
      </c>
      <c r="E7" s="404">
        <v>0.0</v>
      </c>
      <c r="F7" s="404">
        <v>0.0</v>
      </c>
      <c r="G7" s="404">
        <v>0.0</v>
      </c>
      <c r="H7" s="406">
        <v>0.0</v>
      </c>
      <c r="I7" s="405" t="s">
        <v>57</v>
      </c>
      <c r="J7" s="394"/>
    </row>
    <row r="8">
      <c r="A8" s="403" t="s">
        <v>299</v>
      </c>
      <c r="B8" s="404">
        <v>0.0</v>
      </c>
      <c r="C8" s="404">
        <v>0.0</v>
      </c>
      <c r="D8" s="404">
        <v>0.0</v>
      </c>
      <c r="E8" s="404">
        <v>13.0</v>
      </c>
      <c r="F8" s="404">
        <v>6.0</v>
      </c>
      <c r="G8" s="405" t="s">
        <v>57</v>
      </c>
      <c r="H8" s="405" t="s">
        <v>57</v>
      </c>
      <c r="I8" s="406">
        <v>11.0</v>
      </c>
      <c r="J8" s="394"/>
    </row>
    <row r="9">
      <c r="A9" s="408" t="s">
        <v>300</v>
      </c>
      <c r="B9" s="405" t="s">
        <v>57</v>
      </c>
      <c r="C9" s="404">
        <v>0.0</v>
      </c>
      <c r="D9" s="404">
        <v>0.0</v>
      </c>
      <c r="E9" s="404">
        <v>13.0</v>
      </c>
      <c r="F9" s="404">
        <v>0.0</v>
      </c>
      <c r="G9" s="404">
        <v>0.0</v>
      </c>
      <c r="H9" s="406">
        <v>0.0</v>
      </c>
      <c r="I9" s="406">
        <v>0.0</v>
      </c>
      <c r="J9" s="394"/>
    </row>
    <row r="10">
      <c r="A10" s="403" t="s">
        <v>302</v>
      </c>
      <c r="B10" s="404">
        <v>0.0</v>
      </c>
      <c r="C10" s="404">
        <v>1.0</v>
      </c>
      <c r="D10" s="404">
        <v>0.0</v>
      </c>
      <c r="E10" s="404">
        <v>0.0</v>
      </c>
      <c r="F10" s="404">
        <v>0.0</v>
      </c>
      <c r="G10" s="405" t="s">
        <v>57</v>
      </c>
      <c r="H10" s="406">
        <v>0.0</v>
      </c>
      <c r="I10" s="406">
        <v>6.0</v>
      </c>
      <c r="J10" s="394"/>
    </row>
    <row r="11">
      <c r="A11" s="403" t="s">
        <v>303</v>
      </c>
      <c r="B11" s="404">
        <v>0.0</v>
      </c>
      <c r="C11" s="404">
        <v>0.0</v>
      </c>
      <c r="D11" s="404">
        <v>0.0</v>
      </c>
      <c r="E11" s="404">
        <v>0.0</v>
      </c>
      <c r="F11" s="404">
        <v>0.0</v>
      </c>
      <c r="G11" s="404">
        <v>0.0</v>
      </c>
      <c r="H11" s="406">
        <v>0.0</v>
      </c>
      <c r="I11" s="406">
        <v>0.0</v>
      </c>
      <c r="J11" s="394"/>
    </row>
    <row r="12">
      <c r="A12" s="403" t="s">
        <v>304</v>
      </c>
      <c r="B12" s="404">
        <v>0.0</v>
      </c>
      <c r="C12" s="404">
        <v>0.0</v>
      </c>
      <c r="D12" s="404">
        <v>0.0</v>
      </c>
      <c r="E12" s="404">
        <v>0.0</v>
      </c>
      <c r="F12" s="404">
        <v>0.0</v>
      </c>
      <c r="G12" s="404">
        <v>0.0</v>
      </c>
      <c r="H12" s="406">
        <v>0.0</v>
      </c>
      <c r="I12" s="406">
        <v>0.0</v>
      </c>
      <c r="J12" s="394"/>
    </row>
    <row r="13">
      <c r="A13" s="403" t="s">
        <v>305</v>
      </c>
      <c r="B13" s="404">
        <v>51.0</v>
      </c>
      <c r="C13" s="404">
        <v>0.0</v>
      </c>
      <c r="D13" s="404">
        <v>72.0</v>
      </c>
      <c r="E13" s="404">
        <v>44.0</v>
      </c>
      <c r="F13" s="404">
        <v>52.0</v>
      </c>
      <c r="G13" s="404">
        <v>75.0</v>
      </c>
      <c r="H13" s="406">
        <v>70.0</v>
      </c>
      <c r="I13" s="406">
        <v>88.0</v>
      </c>
      <c r="J13" s="394"/>
    </row>
    <row r="14">
      <c r="A14" s="403" t="s">
        <v>306</v>
      </c>
      <c r="B14" s="404" t="s">
        <v>262</v>
      </c>
      <c r="C14" s="404" t="s">
        <v>262</v>
      </c>
      <c r="D14" s="404" t="s">
        <v>262</v>
      </c>
      <c r="E14" s="404" t="s">
        <v>262</v>
      </c>
      <c r="F14" s="404">
        <v>0.0</v>
      </c>
      <c r="G14" s="404">
        <v>0.0</v>
      </c>
      <c r="H14" s="406">
        <v>0.0</v>
      </c>
      <c r="I14" s="406">
        <v>0.0</v>
      </c>
      <c r="J14" s="394"/>
    </row>
    <row r="15">
      <c r="A15" s="403" t="s">
        <v>307</v>
      </c>
      <c r="B15" s="405" t="s">
        <v>57</v>
      </c>
      <c r="C15" s="404">
        <v>2.0</v>
      </c>
      <c r="D15" s="405" t="s">
        <v>57</v>
      </c>
      <c r="E15" s="405" t="s">
        <v>57</v>
      </c>
      <c r="F15" s="405" t="s">
        <v>57</v>
      </c>
      <c r="G15" s="405" t="s">
        <v>57</v>
      </c>
      <c r="H15" s="405" t="s">
        <v>57</v>
      </c>
      <c r="I15" s="405" t="s">
        <v>57</v>
      </c>
      <c r="J15" s="394"/>
    </row>
    <row r="16">
      <c r="A16" s="403" t="s">
        <v>308</v>
      </c>
      <c r="B16" s="404" t="s">
        <v>262</v>
      </c>
      <c r="C16" s="404" t="s">
        <v>262</v>
      </c>
      <c r="D16" s="404">
        <v>0.0</v>
      </c>
      <c r="E16" s="404">
        <v>0.0</v>
      </c>
      <c r="F16" s="404">
        <v>0.0</v>
      </c>
      <c r="G16" s="404">
        <v>0.0</v>
      </c>
      <c r="H16" s="406">
        <v>0.0</v>
      </c>
      <c r="I16" s="406">
        <v>0.0</v>
      </c>
      <c r="J16" s="394"/>
    </row>
    <row r="17">
      <c r="A17" s="403" t="s">
        <v>309</v>
      </c>
      <c r="B17" s="404" t="s">
        <v>262</v>
      </c>
      <c r="C17" s="404" t="s">
        <v>262</v>
      </c>
      <c r="D17" s="404">
        <v>0.0</v>
      </c>
      <c r="E17" s="404">
        <v>0.0</v>
      </c>
      <c r="F17" s="404">
        <v>0.0</v>
      </c>
      <c r="G17" s="404">
        <v>0.0</v>
      </c>
      <c r="H17" s="406">
        <v>0.0</v>
      </c>
      <c r="I17" s="406">
        <v>0.0</v>
      </c>
      <c r="J17" s="394"/>
    </row>
    <row r="18">
      <c r="A18" s="403" t="s">
        <v>310</v>
      </c>
      <c r="B18" s="404" t="s">
        <v>262</v>
      </c>
      <c r="C18" s="404" t="s">
        <v>262</v>
      </c>
      <c r="D18" s="404">
        <v>0.0</v>
      </c>
      <c r="E18" s="404">
        <v>0.0</v>
      </c>
      <c r="F18" s="405" t="s">
        <v>57</v>
      </c>
      <c r="G18" s="404">
        <v>0.0</v>
      </c>
      <c r="H18" s="406">
        <v>0.0</v>
      </c>
      <c r="I18" s="406">
        <v>0.0</v>
      </c>
      <c r="J18" s="394"/>
    </row>
    <row r="19">
      <c r="A19" s="403" t="s">
        <v>311</v>
      </c>
      <c r="B19" s="404" t="s">
        <v>262</v>
      </c>
      <c r="C19" s="404" t="s">
        <v>262</v>
      </c>
      <c r="D19" s="404">
        <v>6.0</v>
      </c>
      <c r="E19" s="404" t="s">
        <v>262</v>
      </c>
      <c r="F19" s="404">
        <v>21.0</v>
      </c>
      <c r="G19" s="404">
        <v>30.0</v>
      </c>
      <c r="H19" s="406">
        <v>27.0</v>
      </c>
      <c r="I19" s="406">
        <v>31.0</v>
      </c>
      <c r="J19" s="394"/>
    </row>
    <row r="20">
      <c r="A20" s="403" t="s">
        <v>312</v>
      </c>
      <c r="B20" s="404" t="s">
        <v>262</v>
      </c>
      <c r="C20" s="404" t="s">
        <v>262</v>
      </c>
      <c r="D20" s="405" t="s">
        <v>57</v>
      </c>
      <c r="E20" s="404" t="s">
        <v>262</v>
      </c>
      <c r="F20" s="404">
        <v>12.0</v>
      </c>
      <c r="G20" s="404">
        <v>8.0</v>
      </c>
      <c r="H20" s="406">
        <v>12.0</v>
      </c>
      <c r="I20" s="406">
        <v>5.0</v>
      </c>
      <c r="J20" s="394"/>
    </row>
    <row r="21">
      <c r="A21" s="403" t="s">
        <v>313</v>
      </c>
      <c r="B21" s="404">
        <v>19.0</v>
      </c>
      <c r="C21" s="404">
        <v>6.0</v>
      </c>
      <c r="D21" s="404">
        <v>45.0</v>
      </c>
      <c r="E21" s="404">
        <v>29.0</v>
      </c>
      <c r="F21" s="404">
        <v>10.0</v>
      </c>
      <c r="G21" s="404">
        <v>5.0</v>
      </c>
      <c r="H21" s="406">
        <v>8.0</v>
      </c>
      <c r="I21" s="406">
        <v>6.0</v>
      </c>
      <c r="J21" s="394"/>
    </row>
    <row r="22">
      <c r="A22" s="403" t="s">
        <v>314</v>
      </c>
      <c r="B22" s="404">
        <v>22.0</v>
      </c>
      <c r="C22" s="404">
        <v>24.0</v>
      </c>
      <c r="D22" s="404">
        <v>142.0</v>
      </c>
      <c r="E22" s="404">
        <v>27.0</v>
      </c>
      <c r="F22" s="404">
        <v>65.0</v>
      </c>
      <c r="G22" s="404">
        <v>78.0</v>
      </c>
      <c r="H22" s="406">
        <v>97.0</v>
      </c>
      <c r="I22" s="406">
        <v>43.0</v>
      </c>
      <c r="J22" s="394"/>
    </row>
    <row r="23">
      <c r="A23" s="403" t="s">
        <v>315</v>
      </c>
      <c r="B23" s="404">
        <v>13.0</v>
      </c>
      <c r="C23" s="405" t="s">
        <v>57</v>
      </c>
      <c r="D23" s="404">
        <v>114.0</v>
      </c>
      <c r="E23" s="404">
        <v>39.0</v>
      </c>
      <c r="F23" s="404">
        <v>35.0</v>
      </c>
      <c r="G23" s="404">
        <v>33.0</v>
      </c>
      <c r="H23" s="406">
        <v>32.0</v>
      </c>
      <c r="I23" s="406">
        <v>34.0</v>
      </c>
      <c r="J23" s="394"/>
    </row>
    <row r="24">
      <c r="A24" s="403" t="s">
        <v>316</v>
      </c>
      <c r="B24" s="404" t="s">
        <v>262</v>
      </c>
      <c r="C24" s="404" t="s">
        <v>262</v>
      </c>
      <c r="D24" s="404" t="s">
        <v>262</v>
      </c>
      <c r="E24" s="404" t="s">
        <v>262</v>
      </c>
      <c r="F24" s="405" t="s">
        <v>57</v>
      </c>
      <c r="G24" s="404">
        <v>6.0</v>
      </c>
      <c r="H24" s="405" t="s">
        <v>57</v>
      </c>
      <c r="I24" s="405" t="s">
        <v>57</v>
      </c>
      <c r="J24" s="394"/>
    </row>
    <row r="25">
      <c r="A25" s="403" t="s">
        <v>318</v>
      </c>
      <c r="B25" s="404">
        <v>13.0</v>
      </c>
      <c r="C25" s="404">
        <v>23.0</v>
      </c>
      <c r="D25" s="404">
        <v>37.0</v>
      </c>
      <c r="E25" s="404">
        <v>88.0</v>
      </c>
      <c r="F25" s="404">
        <v>17.0</v>
      </c>
      <c r="G25" s="404">
        <v>29.0</v>
      </c>
      <c r="H25" s="406">
        <v>10.0</v>
      </c>
      <c r="I25" s="406">
        <v>5.0</v>
      </c>
      <c r="J25" s="394"/>
    </row>
    <row r="26">
      <c r="A26" s="403" t="s">
        <v>320</v>
      </c>
      <c r="B26" s="404" t="s">
        <v>262</v>
      </c>
      <c r="C26" s="404" t="s">
        <v>262</v>
      </c>
      <c r="D26" s="404" t="s">
        <v>262</v>
      </c>
      <c r="E26" s="404" t="s">
        <v>262</v>
      </c>
      <c r="F26" s="404">
        <v>20.0</v>
      </c>
      <c r="G26" s="405" t="s">
        <v>57</v>
      </c>
      <c r="H26" s="405" t="s">
        <v>57</v>
      </c>
      <c r="I26" s="405" t="s">
        <v>57</v>
      </c>
      <c r="J26" s="394"/>
    </row>
    <row r="27">
      <c r="A27" s="403" t="s">
        <v>322</v>
      </c>
      <c r="B27" s="404">
        <v>0.0</v>
      </c>
      <c r="C27" s="405" t="s">
        <v>57</v>
      </c>
      <c r="D27" s="404">
        <v>21.0</v>
      </c>
      <c r="E27" s="404">
        <v>64.0</v>
      </c>
      <c r="F27" s="404">
        <v>22.0</v>
      </c>
      <c r="G27" s="404">
        <v>30.0</v>
      </c>
      <c r="H27" s="406">
        <v>44.0</v>
      </c>
      <c r="I27" s="406">
        <v>45.0</v>
      </c>
      <c r="J27" s="394"/>
    </row>
    <row r="28">
      <c r="A28" s="403" t="s">
        <v>323</v>
      </c>
      <c r="B28" s="404" t="s">
        <v>262</v>
      </c>
      <c r="C28" s="404" t="s">
        <v>262</v>
      </c>
      <c r="D28" s="405" t="s">
        <v>57</v>
      </c>
      <c r="E28" s="404">
        <v>0.0</v>
      </c>
      <c r="F28" s="405" t="s">
        <v>57</v>
      </c>
      <c r="G28" s="404">
        <v>0.0</v>
      </c>
      <c r="H28" s="405" t="s">
        <v>57</v>
      </c>
      <c r="I28" s="406">
        <v>0.0</v>
      </c>
      <c r="J28" s="394"/>
    </row>
    <row r="29">
      <c r="A29" s="403" t="s">
        <v>324</v>
      </c>
      <c r="B29" s="404" t="s">
        <v>262</v>
      </c>
      <c r="C29" s="404" t="s">
        <v>262</v>
      </c>
      <c r="D29" s="404" t="s">
        <v>262</v>
      </c>
      <c r="E29" s="404" t="s">
        <v>262</v>
      </c>
      <c r="F29" s="404">
        <v>0.0</v>
      </c>
      <c r="G29" s="404">
        <v>0.0</v>
      </c>
      <c r="H29" s="406">
        <v>0.0</v>
      </c>
      <c r="I29" s="406">
        <v>0.0</v>
      </c>
      <c r="J29" s="394"/>
    </row>
    <row r="30">
      <c r="A30" s="403" t="s">
        <v>327</v>
      </c>
      <c r="B30" s="404" t="s">
        <v>262</v>
      </c>
      <c r="C30" s="404" t="s">
        <v>262</v>
      </c>
      <c r="D30" s="404">
        <v>24.0</v>
      </c>
      <c r="E30" s="404">
        <v>0.0</v>
      </c>
      <c r="F30" s="405" t="s">
        <v>57</v>
      </c>
      <c r="G30" s="404">
        <v>0.0</v>
      </c>
      <c r="H30" s="406">
        <v>0.0</v>
      </c>
      <c r="I30" s="406">
        <v>59.0</v>
      </c>
      <c r="J30" s="394"/>
    </row>
    <row r="31">
      <c r="A31" s="403" t="s">
        <v>328</v>
      </c>
      <c r="B31" s="404" t="s">
        <v>262</v>
      </c>
      <c r="C31" s="404" t="s">
        <v>262</v>
      </c>
      <c r="D31" s="404" t="s">
        <v>262</v>
      </c>
      <c r="E31" s="404" t="s">
        <v>262</v>
      </c>
      <c r="F31" s="404">
        <v>0.0</v>
      </c>
      <c r="G31" s="404">
        <v>0.0</v>
      </c>
      <c r="H31" s="406">
        <v>0.0</v>
      </c>
      <c r="I31" s="406">
        <v>0.0</v>
      </c>
      <c r="J31" s="394"/>
    </row>
    <row r="32">
      <c r="A32" s="403" t="s">
        <v>329</v>
      </c>
      <c r="B32" s="404" t="s">
        <v>262</v>
      </c>
      <c r="C32" s="404" t="s">
        <v>262</v>
      </c>
      <c r="D32" s="404" t="s">
        <v>262</v>
      </c>
      <c r="E32" s="404" t="s">
        <v>262</v>
      </c>
      <c r="F32" s="404">
        <v>0.0</v>
      </c>
      <c r="G32" s="404">
        <v>0.0</v>
      </c>
      <c r="H32" s="406">
        <v>0.0</v>
      </c>
      <c r="I32" s="406">
        <v>0.0</v>
      </c>
      <c r="J32" s="394"/>
    </row>
    <row r="33">
      <c r="A33" s="403" t="s">
        <v>330</v>
      </c>
      <c r="B33" s="404" t="s">
        <v>262</v>
      </c>
      <c r="C33" s="404" t="s">
        <v>262</v>
      </c>
      <c r="D33" s="404" t="s">
        <v>262</v>
      </c>
      <c r="E33" s="404" t="s">
        <v>262</v>
      </c>
      <c r="F33" s="404">
        <v>0.0</v>
      </c>
      <c r="G33" s="405" t="s">
        <v>57</v>
      </c>
      <c r="H33" s="406">
        <v>0.0</v>
      </c>
      <c r="I33" s="406">
        <v>0.0</v>
      </c>
      <c r="J33" s="394"/>
    </row>
    <row r="34">
      <c r="A34" s="403" t="s">
        <v>331</v>
      </c>
      <c r="B34" s="404" t="s">
        <v>262</v>
      </c>
      <c r="C34" s="404" t="s">
        <v>262</v>
      </c>
      <c r="D34" s="405" t="s">
        <v>57</v>
      </c>
      <c r="E34" s="404" t="s">
        <v>262</v>
      </c>
      <c r="F34" s="404">
        <v>37.0</v>
      </c>
      <c r="G34" s="404">
        <v>43.0</v>
      </c>
      <c r="H34" s="406">
        <v>23.0</v>
      </c>
      <c r="I34" s="406">
        <v>67.0</v>
      </c>
      <c r="J34" s="394"/>
    </row>
    <row r="35">
      <c r="A35" s="403" t="s">
        <v>332</v>
      </c>
      <c r="B35" s="404" t="s">
        <v>262</v>
      </c>
      <c r="C35" s="404" t="s">
        <v>262</v>
      </c>
      <c r="D35" s="404" t="s">
        <v>262</v>
      </c>
      <c r="E35" s="404" t="s">
        <v>262</v>
      </c>
      <c r="F35" s="405" t="s">
        <v>57</v>
      </c>
      <c r="G35" s="405" t="s">
        <v>57</v>
      </c>
      <c r="H35" s="405" t="s">
        <v>57</v>
      </c>
      <c r="I35" s="406">
        <v>0.0</v>
      </c>
      <c r="J35" s="394"/>
    </row>
    <row r="36">
      <c r="A36" s="403" t="s">
        <v>333</v>
      </c>
      <c r="B36" s="404" t="s">
        <v>262</v>
      </c>
      <c r="C36" s="404" t="s">
        <v>262</v>
      </c>
      <c r="D36" s="405" t="s">
        <v>57</v>
      </c>
      <c r="E36" s="404" t="s">
        <v>262</v>
      </c>
      <c r="F36" s="405" t="s">
        <v>57</v>
      </c>
      <c r="G36" s="404">
        <v>0.0</v>
      </c>
      <c r="H36" s="405" t="s">
        <v>57</v>
      </c>
      <c r="I36" s="406">
        <v>11.0</v>
      </c>
      <c r="J36" s="394"/>
    </row>
    <row r="37">
      <c r="A37" s="403" t="s">
        <v>334</v>
      </c>
      <c r="B37" s="404" t="s">
        <v>262</v>
      </c>
      <c r="C37" s="404" t="s">
        <v>262</v>
      </c>
      <c r="D37" s="405" t="s">
        <v>57</v>
      </c>
      <c r="E37" s="404" t="s">
        <v>262</v>
      </c>
      <c r="F37" s="405" t="s">
        <v>57</v>
      </c>
      <c r="G37" s="404">
        <v>9.0</v>
      </c>
      <c r="H37" s="405" t="s">
        <v>57</v>
      </c>
      <c r="I37" s="406">
        <v>6.0</v>
      </c>
      <c r="J37" s="394"/>
    </row>
    <row r="38">
      <c r="A38" s="403" t="s">
        <v>335</v>
      </c>
      <c r="B38" s="404" t="s">
        <v>262</v>
      </c>
      <c r="C38" s="404" t="s">
        <v>262</v>
      </c>
      <c r="D38" s="404" t="s">
        <v>262</v>
      </c>
      <c r="E38" s="404" t="s">
        <v>262</v>
      </c>
      <c r="F38" s="404">
        <v>0.0</v>
      </c>
      <c r="G38" s="404">
        <v>0.0</v>
      </c>
      <c r="H38" s="406">
        <v>0.0</v>
      </c>
      <c r="I38" s="406">
        <v>0.0</v>
      </c>
      <c r="J38" s="394"/>
    </row>
    <row r="39">
      <c r="A39" s="403" t="s">
        <v>336</v>
      </c>
      <c r="B39" s="404" t="s">
        <v>262</v>
      </c>
      <c r="C39" s="404" t="s">
        <v>262</v>
      </c>
      <c r="D39" s="404" t="s">
        <v>262</v>
      </c>
      <c r="E39" s="404" t="s">
        <v>262</v>
      </c>
      <c r="F39" s="404">
        <v>0.0</v>
      </c>
      <c r="G39" s="404">
        <v>0.0</v>
      </c>
      <c r="H39" s="406">
        <v>0.0</v>
      </c>
      <c r="I39" s="406">
        <v>0.0</v>
      </c>
      <c r="J39" s="394"/>
    </row>
    <row r="40">
      <c r="A40" s="403" t="s">
        <v>337</v>
      </c>
      <c r="B40" s="404">
        <v>0.0</v>
      </c>
      <c r="C40" s="405" t="s">
        <v>57</v>
      </c>
      <c r="D40" s="404">
        <v>0.0</v>
      </c>
      <c r="E40" s="404">
        <v>0.0</v>
      </c>
      <c r="F40" s="404">
        <v>0.0</v>
      </c>
      <c r="G40" s="404">
        <v>0.0</v>
      </c>
      <c r="H40" s="406">
        <v>0.0</v>
      </c>
      <c r="I40" s="406">
        <v>0.0</v>
      </c>
      <c r="J40" s="394"/>
    </row>
    <row r="41">
      <c r="A41" s="403" t="s">
        <v>338</v>
      </c>
      <c r="B41" s="404">
        <v>0.0</v>
      </c>
      <c r="C41" s="405" t="s">
        <v>57</v>
      </c>
      <c r="D41" s="404">
        <v>0.0</v>
      </c>
      <c r="E41" s="405" t="s">
        <v>57</v>
      </c>
      <c r="F41" s="404">
        <v>0.0</v>
      </c>
      <c r="G41" s="404">
        <v>0.0</v>
      </c>
      <c r="H41" s="406">
        <v>7.0</v>
      </c>
      <c r="I41" s="406">
        <v>6.0</v>
      </c>
      <c r="J41" s="394"/>
    </row>
    <row r="42">
      <c r="A42" s="403" t="s">
        <v>339</v>
      </c>
      <c r="B42" s="404" t="s">
        <v>262</v>
      </c>
      <c r="C42" s="404" t="s">
        <v>262</v>
      </c>
      <c r="D42" s="404" t="s">
        <v>262</v>
      </c>
      <c r="E42" s="404" t="s">
        <v>262</v>
      </c>
      <c r="F42" s="404">
        <v>0.0</v>
      </c>
      <c r="G42" s="404">
        <v>0.0</v>
      </c>
      <c r="H42" s="406">
        <v>0.0</v>
      </c>
      <c r="I42" s="406">
        <v>0.0</v>
      </c>
      <c r="J42" s="394"/>
    </row>
    <row r="43">
      <c r="A43" s="403" t="s">
        <v>340</v>
      </c>
      <c r="B43" s="404">
        <v>5.0</v>
      </c>
      <c r="C43" s="404">
        <v>0.0</v>
      </c>
      <c r="D43" s="405" t="s">
        <v>57</v>
      </c>
      <c r="E43" s="404">
        <v>9.0</v>
      </c>
      <c r="F43" s="404">
        <v>7.0</v>
      </c>
      <c r="G43" s="404">
        <v>14.0</v>
      </c>
      <c r="H43" s="406">
        <v>27.0</v>
      </c>
      <c r="I43" s="406">
        <v>19.0</v>
      </c>
      <c r="J43" s="394"/>
    </row>
    <row r="44">
      <c r="A44" s="403" t="s">
        <v>341</v>
      </c>
      <c r="B44" s="404" t="s">
        <v>262</v>
      </c>
      <c r="C44" s="404" t="s">
        <v>262</v>
      </c>
      <c r="D44" s="404" t="s">
        <v>262</v>
      </c>
      <c r="E44" s="404" t="s">
        <v>262</v>
      </c>
      <c r="F44" s="404">
        <v>0.0</v>
      </c>
      <c r="G44" s="404">
        <v>0.0</v>
      </c>
      <c r="H44" s="406">
        <v>0.0</v>
      </c>
      <c r="I44" s="406">
        <v>0.0</v>
      </c>
      <c r="J44" s="394"/>
    </row>
    <row r="45">
      <c r="A45" s="403" t="s">
        <v>342</v>
      </c>
      <c r="B45" s="405" t="s">
        <v>57</v>
      </c>
      <c r="C45" s="405" t="s">
        <v>57</v>
      </c>
      <c r="D45" s="404">
        <v>6.0</v>
      </c>
      <c r="E45" s="405" t="s">
        <v>57</v>
      </c>
      <c r="F45" s="404">
        <v>7.0</v>
      </c>
      <c r="G45" s="405" t="s">
        <v>57</v>
      </c>
      <c r="H45" s="405" t="s">
        <v>57</v>
      </c>
      <c r="I45" s="406">
        <v>0.0</v>
      </c>
      <c r="J45" s="394"/>
    </row>
    <row r="46">
      <c r="A46" s="403" t="s">
        <v>343</v>
      </c>
      <c r="B46" s="404" t="s">
        <v>262</v>
      </c>
      <c r="C46" s="404" t="s">
        <v>262</v>
      </c>
      <c r="D46" s="404" t="s">
        <v>262</v>
      </c>
      <c r="E46" s="404" t="s">
        <v>262</v>
      </c>
      <c r="F46" s="404" t="s">
        <v>262</v>
      </c>
      <c r="G46" s="404">
        <v>0.0</v>
      </c>
      <c r="H46" s="406">
        <v>0.0</v>
      </c>
      <c r="I46" s="406">
        <v>0.0</v>
      </c>
      <c r="J46" s="394"/>
    </row>
    <row r="47">
      <c r="A47" s="403" t="s">
        <v>344</v>
      </c>
      <c r="B47" s="404">
        <v>0.0</v>
      </c>
      <c r="C47" s="404">
        <v>0.0</v>
      </c>
      <c r="D47" s="404">
        <v>16.0</v>
      </c>
      <c r="E47" s="404">
        <v>29.0</v>
      </c>
      <c r="F47" s="404">
        <v>15.0</v>
      </c>
      <c r="G47" s="404">
        <v>6.0</v>
      </c>
      <c r="H47" s="406">
        <v>13.0</v>
      </c>
      <c r="I47" s="405" t="s">
        <v>57</v>
      </c>
      <c r="J47" s="394"/>
    </row>
    <row r="48">
      <c r="A48" s="403" t="s">
        <v>345</v>
      </c>
      <c r="B48" s="404" t="s">
        <v>262</v>
      </c>
      <c r="C48" s="404" t="s">
        <v>262</v>
      </c>
      <c r="D48" s="404" t="s">
        <v>262</v>
      </c>
      <c r="E48" s="404" t="s">
        <v>262</v>
      </c>
      <c r="F48" s="404">
        <v>0.0</v>
      </c>
      <c r="G48" s="404">
        <v>0.0</v>
      </c>
      <c r="H48" s="406">
        <v>0.0</v>
      </c>
      <c r="I48" s="406">
        <v>0.0</v>
      </c>
      <c r="J48" s="394"/>
    </row>
    <row r="49">
      <c r="A49" s="403" t="s">
        <v>346</v>
      </c>
      <c r="B49" s="405" t="s">
        <v>57</v>
      </c>
      <c r="C49" s="404">
        <v>0.0</v>
      </c>
      <c r="D49" s="404">
        <v>0.0</v>
      </c>
      <c r="E49" s="404">
        <v>0.0</v>
      </c>
      <c r="F49" s="404">
        <v>0.0</v>
      </c>
      <c r="G49" s="404">
        <v>0.0</v>
      </c>
      <c r="H49" s="406">
        <v>0.0</v>
      </c>
      <c r="I49" s="406">
        <v>0.0</v>
      </c>
      <c r="J49" s="394"/>
    </row>
    <row r="50">
      <c r="A50" s="403" t="s">
        <v>347</v>
      </c>
      <c r="B50" s="404" t="s">
        <v>262</v>
      </c>
      <c r="C50" s="404" t="s">
        <v>262</v>
      </c>
      <c r="D50" s="404" t="s">
        <v>262</v>
      </c>
      <c r="E50" s="404" t="s">
        <v>262</v>
      </c>
      <c r="F50" s="404">
        <v>0.0</v>
      </c>
      <c r="G50" s="404">
        <v>0.0</v>
      </c>
      <c r="H50" s="406">
        <v>0.0</v>
      </c>
      <c r="I50" s="406">
        <v>0.0</v>
      </c>
      <c r="J50" s="394"/>
    </row>
    <row r="51">
      <c r="A51" s="403" t="s">
        <v>348</v>
      </c>
      <c r="B51" s="405" t="s">
        <v>57</v>
      </c>
      <c r="C51" s="405" t="s">
        <v>57</v>
      </c>
      <c r="D51" s="405" t="s">
        <v>57</v>
      </c>
      <c r="E51" s="404">
        <v>6.0</v>
      </c>
      <c r="F51" s="405" t="s">
        <v>57</v>
      </c>
      <c r="G51" s="405" t="s">
        <v>57</v>
      </c>
      <c r="H51" s="405" t="s">
        <v>57</v>
      </c>
      <c r="I51" s="405" t="s">
        <v>57</v>
      </c>
      <c r="J51" s="394"/>
    </row>
    <row r="52">
      <c r="A52" s="403" t="s">
        <v>349</v>
      </c>
      <c r="B52" s="404" t="s">
        <v>262</v>
      </c>
      <c r="C52" s="404" t="s">
        <v>262</v>
      </c>
      <c r="D52" s="404" t="s">
        <v>262</v>
      </c>
      <c r="E52" s="404" t="s">
        <v>262</v>
      </c>
      <c r="F52" s="404">
        <v>0.0</v>
      </c>
      <c r="G52" s="404">
        <v>0.0</v>
      </c>
      <c r="H52" s="406">
        <v>0.0</v>
      </c>
      <c r="I52" s="406">
        <v>0.0</v>
      </c>
      <c r="J52" s="394"/>
    </row>
    <row r="53" ht="15.75" customHeight="1">
      <c r="A53" s="414" t="s">
        <v>350</v>
      </c>
      <c r="B53" s="415">
        <v>129.0</v>
      </c>
      <c r="C53" s="415">
        <v>69.0</v>
      </c>
      <c r="D53" s="415">
        <v>505.0</v>
      </c>
      <c r="E53" s="415">
        <v>402.0</v>
      </c>
      <c r="F53" s="415">
        <v>348.0</v>
      </c>
      <c r="G53" s="415">
        <v>387.0</v>
      </c>
      <c r="H53" s="415">
        <v>391.0</v>
      </c>
      <c r="I53" s="415">
        <v>459.0</v>
      </c>
      <c r="J53" s="394"/>
    </row>
    <row r="54">
      <c r="A54" s="416" t="s">
        <v>351</v>
      </c>
      <c r="B54" s="417" t="s">
        <v>57</v>
      </c>
      <c r="C54" s="418">
        <v>45.0</v>
      </c>
      <c r="D54" s="418">
        <v>218.0</v>
      </c>
      <c r="E54" s="418">
        <v>74.0</v>
      </c>
      <c r="F54" s="418">
        <v>120.0</v>
      </c>
      <c r="G54" s="418">
        <v>137.0</v>
      </c>
      <c r="H54" s="418">
        <v>104.0</v>
      </c>
      <c r="I54" s="419">
        <v>112.0</v>
      </c>
      <c r="J54" s="394"/>
    </row>
    <row r="55">
      <c r="A55" s="416" t="s">
        <v>352</v>
      </c>
      <c r="B55" s="418">
        <v>0.0</v>
      </c>
      <c r="C55" s="418">
        <v>0.0</v>
      </c>
      <c r="D55" s="418">
        <v>0.0</v>
      </c>
      <c r="E55" s="418">
        <v>0.0</v>
      </c>
      <c r="F55" s="418">
        <v>0.0</v>
      </c>
      <c r="G55" s="417" t="s">
        <v>57</v>
      </c>
      <c r="H55" s="418">
        <v>0.0</v>
      </c>
      <c r="I55" s="419">
        <v>0.0</v>
      </c>
      <c r="J55" s="394"/>
    </row>
  </sheetData>
  <mergeCells count="4">
    <mergeCell ref="A1:I2"/>
    <mergeCell ref="A3:A4"/>
    <mergeCell ref="B3:C3"/>
    <mergeCell ref="D3:I3"/>
  </mergeCells>
  <drawing r:id="rId1"/>
</worksheet>
</file>